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nationalauditoffice.sharepoint.com/sites/TMHR/Shared Documents/Diversity/2.1.Annual Report/2022 Annual Report/"/>
    </mc:Choice>
  </mc:AlternateContent>
  <xr:revisionPtr revIDLastSave="112" documentId="14_{91AAA5AB-F862-409E-81F4-0B60E88E5D46}" xr6:coauthVersionLast="47" xr6:coauthVersionMax="47" xr10:uidLastSave="{A76F01F7-AD47-40B8-A734-0EE9D2B594B9}"/>
  <bookViews>
    <workbookView xWindow="-110" yWindow="-110" windowWidth="19420" windowHeight="10560" activeTab="1" xr2:uid="{00000000-000D-0000-FFFF-FFFF00000000}"/>
  </bookViews>
  <sheets>
    <sheet name="Workforce 1" sheetId="12" r:id="rId1"/>
    <sheet name="Workforce 2" sheetId="19" r:id="rId2"/>
    <sheet name="Graduate Recruitment " sheetId="15" r:id="rId3"/>
    <sheet name="Experienced hire recruitment" sheetId="16" r:id="rId4"/>
    <sheet name="Applications for promotions" sheetId="20" r:id="rId5"/>
    <sheet name="Promotions" sheetId="21" r:id="rId6"/>
  </sheets>
  <definedNames>
    <definedName name="_xlnm.Print_Area" localSheetId="4">'Applications for promotions'!#REF!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9" l="1"/>
  <c r="Q13" i="19" l="1"/>
  <c r="O13" i="19"/>
  <c r="N13" i="19"/>
  <c r="L28" i="12"/>
  <c r="J28" i="12"/>
  <c r="H28" i="12"/>
  <c r="F28" i="12"/>
  <c r="D28" i="12"/>
  <c r="C28" i="12"/>
  <c r="M25" i="12"/>
  <c r="N14" i="12"/>
  <c r="L14" i="12"/>
  <c r="J14" i="12"/>
  <c r="H14" i="12"/>
  <c r="F14" i="12"/>
  <c r="D14" i="12"/>
  <c r="C14" i="12"/>
  <c r="J13" i="19" l="1"/>
  <c r="H13" i="19"/>
  <c r="F13" i="19"/>
  <c r="D13" i="19"/>
  <c r="C13" i="19"/>
  <c r="M21" i="12"/>
  <c r="K21" i="12"/>
  <c r="I21" i="12"/>
  <c r="M22" i="12"/>
  <c r="K22" i="12"/>
  <c r="I22" i="12"/>
  <c r="G22" i="12"/>
  <c r="M23" i="12"/>
  <c r="K23" i="12"/>
  <c r="I23" i="12"/>
  <c r="G23" i="12"/>
  <c r="M24" i="12"/>
  <c r="K24" i="12"/>
  <c r="I24" i="12"/>
  <c r="G24" i="12"/>
  <c r="E24" i="12"/>
  <c r="K25" i="12"/>
  <c r="I25" i="12"/>
  <c r="M26" i="12"/>
  <c r="K26" i="12"/>
  <c r="I26" i="12"/>
  <c r="G26" i="12"/>
  <c r="M27" i="12"/>
  <c r="K27" i="12"/>
  <c r="I27" i="12"/>
  <c r="G27" i="12"/>
  <c r="O13" i="12"/>
  <c r="M13" i="12"/>
  <c r="I13" i="12"/>
  <c r="G13" i="12"/>
  <c r="E13" i="12"/>
  <c r="M12" i="12"/>
  <c r="I12" i="12"/>
  <c r="G12" i="12"/>
  <c r="E12" i="12"/>
  <c r="M11" i="12"/>
  <c r="G11" i="12"/>
  <c r="E11" i="12"/>
  <c r="O10" i="12"/>
  <c r="M10" i="12"/>
  <c r="I10" i="12"/>
  <c r="G10" i="12"/>
  <c r="E10" i="12"/>
  <c r="K10" i="12"/>
  <c r="O9" i="12"/>
  <c r="M9" i="12"/>
  <c r="I9" i="12"/>
  <c r="G9" i="12"/>
  <c r="E9" i="12"/>
  <c r="K9" i="12"/>
  <c r="O8" i="12"/>
  <c r="M8" i="12"/>
  <c r="I8" i="12"/>
  <c r="G8" i="12"/>
  <c r="E8" i="12"/>
  <c r="O7" i="12"/>
  <c r="K7" i="12"/>
  <c r="G7" i="12"/>
  <c r="E7" i="12"/>
  <c r="M7" i="12"/>
  <c r="M20" i="12"/>
  <c r="K20" i="12"/>
  <c r="M6" i="12"/>
  <c r="I6" i="12"/>
  <c r="P5" i="19"/>
  <c r="R6" i="19"/>
  <c r="P6" i="19"/>
  <c r="R7" i="19"/>
  <c r="P7" i="19"/>
  <c r="R8" i="19"/>
  <c r="P8" i="19"/>
  <c r="P9" i="19"/>
  <c r="R10" i="19"/>
  <c r="P10" i="19"/>
  <c r="R11" i="19"/>
  <c r="P11" i="19"/>
  <c r="R12" i="19"/>
  <c r="P12" i="19"/>
  <c r="K12" i="19"/>
  <c r="G12" i="19"/>
  <c r="E12" i="19"/>
  <c r="G11" i="19"/>
  <c r="E11" i="19"/>
  <c r="G10" i="19"/>
  <c r="E10" i="19"/>
  <c r="K9" i="19"/>
  <c r="I9" i="19"/>
  <c r="G9" i="19"/>
  <c r="E9" i="19"/>
  <c r="K8" i="19"/>
  <c r="G8" i="19"/>
  <c r="E8" i="19"/>
  <c r="K7" i="19"/>
  <c r="G7" i="19"/>
  <c r="E7" i="19"/>
  <c r="K6" i="19"/>
  <c r="G6" i="19"/>
  <c r="E6" i="19"/>
  <c r="G5" i="19"/>
  <c r="E5" i="19"/>
  <c r="N23" i="19"/>
  <c r="N22" i="19"/>
  <c r="N21" i="19"/>
  <c r="N18" i="19"/>
  <c r="N19" i="19"/>
  <c r="N20" i="19"/>
  <c r="Q25" i="19"/>
  <c r="Q23" i="19"/>
  <c r="Q22" i="19"/>
  <c r="Q21" i="19"/>
  <c r="Q20" i="19"/>
  <c r="Q19" i="19"/>
  <c r="Q18" i="19"/>
  <c r="Q24" i="19"/>
  <c r="I21" i="19"/>
  <c r="I19" i="19"/>
  <c r="I18" i="19"/>
  <c r="C25" i="19"/>
  <c r="C24" i="19"/>
  <c r="C22" i="19"/>
  <c r="C23" i="19"/>
  <c r="C21" i="19"/>
  <c r="C20" i="19"/>
  <c r="C19" i="19"/>
  <c r="C18" i="19"/>
  <c r="C17" i="19"/>
  <c r="J21" i="15"/>
  <c r="K21" i="15"/>
  <c r="L21" i="15"/>
  <c r="M21" i="15"/>
  <c r="N21" i="15"/>
  <c r="O21" i="15"/>
  <c r="P21" i="15"/>
  <c r="I21" i="15"/>
  <c r="D21" i="15"/>
  <c r="E21" i="15"/>
  <c r="F21" i="15"/>
  <c r="G21" i="15"/>
  <c r="C21" i="15"/>
  <c r="H13" i="15" l="1"/>
  <c r="H14" i="15"/>
  <c r="H15" i="15"/>
  <c r="H16" i="15"/>
  <c r="H17" i="15"/>
  <c r="H18" i="15"/>
  <c r="H19" i="15"/>
  <c r="H20" i="15"/>
  <c r="H21" i="15"/>
  <c r="H12" i="15"/>
  <c r="Q13" i="15"/>
  <c r="Q14" i="15"/>
  <c r="Q15" i="15"/>
  <c r="Q16" i="15"/>
  <c r="Q17" i="15"/>
  <c r="Q18" i="15"/>
  <c r="Q19" i="15"/>
  <c r="Q20" i="15"/>
  <c r="Q21" i="15"/>
  <c r="Q12" i="15"/>
  <c r="R5" i="16" l="1"/>
  <c r="R6" i="16"/>
  <c r="R7" i="16"/>
  <c r="R8" i="16"/>
  <c r="R9" i="16"/>
  <c r="R10" i="16"/>
  <c r="R11" i="16"/>
  <c r="R12" i="16"/>
  <c r="R13" i="16"/>
  <c r="R14" i="16"/>
  <c r="R15" i="16"/>
  <c r="F15" i="21"/>
  <c r="G15" i="21"/>
  <c r="H15" i="21"/>
  <c r="I15" i="21"/>
  <c r="J15" i="21"/>
  <c r="K15" i="21"/>
  <c r="L15" i="21"/>
  <c r="M15" i="21"/>
  <c r="N15" i="21"/>
  <c r="O15" i="21"/>
  <c r="P15" i="21"/>
  <c r="Q15" i="21"/>
  <c r="E15" i="21"/>
  <c r="G24" i="21"/>
  <c r="G25" i="21"/>
  <c r="G26" i="21"/>
  <c r="G27" i="21"/>
  <c r="G28" i="21"/>
  <c r="G29" i="21"/>
  <c r="E24" i="21"/>
  <c r="C30" i="21"/>
  <c r="D30" i="21"/>
  <c r="C15" i="21"/>
  <c r="D15" i="21"/>
  <c r="G13" i="20"/>
  <c r="G28" i="20" s="1"/>
  <c r="H13" i="20"/>
  <c r="I13" i="20"/>
  <c r="J13" i="20"/>
  <c r="K13" i="20"/>
  <c r="L13" i="20"/>
  <c r="M13" i="20"/>
  <c r="N13" i="20"/>
  <c r="O13" i="20"/>
  <c r="P13" i="20"/>
  <c r="Q13" i="20"/>
  <c r="F13" i="20"/>
  <c r="E13" i="20"/>
  <c r="G22" i="20"/>
  <c r="G23" i="20"/>
  <c r="G24" i="20"/>
  <c r="G25" i="20"/>
  <c r="G26" i="20"/>
  <c r="G27" i="20"/>
  <c r="C28" i="20"/>
  <c r="D28" i="20"/>
  <c r="E23" i="20"/>
  <c r="E22" i="20"/>
  <c r="D13" i="20"/>
  <c r="C13" i="20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C15" i="16"/>
  <c r="F23" i="20" l="1"/>
  <c r="F22" i="20"/>
  <c r="H22" i="20"/>
  <c r="I22" i="20"/>
  <c r="J22" i="20"/>
  <c r="K22" i="20"/>
  <c r="L22" i="20"/>
  <c r="M22" i="20"/>
  <c r="N22" i="20"/>
  <c r="O22" i="20"/>
  <c r="P22" i="20"/>
  <c r="Q22" i="20"/>
  <c r="H23" i="20"/>
  <c r="I23" i="20"/>
  <c r="J23" i="20"/>
  <c r="K23" i="20"/>
  <c r="L23" i="20"/>
  <c r="M23" i="20"/>
  <c r="N23" i="20"/>
  <c r="O23" i="20"/>
  <c r="P23" i="20"/>
  <c r="Q23" i="20"/>
  <c r="E24" i="20"/>
  <c r="F24" i="20"/>
  <c r="H24" i="20"/>
  <c r="I24" i="20"/>
  <c r="J24" i="20"/>
  <c r="K24" i="20"/>
  <c r="L24" i="20"/>
  <c r="M24" i="20"/>
  <c r="N24" i="20"/>
  <c r="O24" i="20"/>
  <c r="P24" i="20"/>
  <c r="Q24" i="20"/>
  <c r="E25" i="20"/>
  <c r="F25" i="20"/>
  <c r="H25" i="20"/>
  <c r="I25" i="20"/>
  <c r="J25" i="20"/>
  <c r="K25" i="20"/>
  <c r="L25" i="20"/>
  <c r="M25" i="20"/>
  <c r="N25" i="20"/>
  <c r="O25" i="20"/>
  <c r="P25" i="20"/>
  <c r="Q25" i="20"/>
  <c r="E26" i="20"/>
  <c r="F26" i="20"/>
  <c r="H26" i="20"/>
  <c r="I26" i="20"/>
  <c r="J26" i="20"/>
  <c r="K26" i="20"/>
  <c r="L26" i="20"/>
  <c r="M26" i="20"/>
  <c r="N26" i="20"/>
  <c r="O26" i="20"/>
  <c r="P26" i="20"/>
  <c r="Q26" i="20"/>
  <c r="E27" i="20"/>
  <c r="F27" i="20"/>
  <c r="H27" i="20"/>
  <c r="I27" i="20"/>
  <c r="J27" i="20"/>
  <c r="K27" i="20"/>
  <c r="L27" i="20"/>
  <c r="M27" i="20"/>
  <c r="N27" i="20"/>
  <c r="O27" i="20"/>
  <c r="P27" i="20"/>
  <c r="Q27" i="20"/>
  <c r="E28" i="20"/>
  <c r="F28" i="20"/>
  <c r="H28" i="20"/>
  <c r="I28" i="20"/>
  <c r="J28" i="20"/>
  <c r="K28" i="20"/>
  <c r="L28" i="20"/>
  <c r="M28" i="20"/>
  <c r="N28" i="20"/>
  <c r="O28" i="20"/>
  <c r="P28" i="20"/>
  <c r="Q28" i="20"/>
  <c r="Q26" i="19" l="1"/>
  <c r="N24" i="19"/>
  <c r="C26" i="19"/>
  <c r="I22" i="19"/>
  <c r="Q29" i="21" l="1"/>
  <c r="P29" i="21"/>
  <c r="O29" i="21"/>
  <c r="Q28" i="21"/>
  <c r="P28" i="21"/>
  <c r="O28" i="21"/>
  <c r="Q27" i="21"/>
  <c r="P27" i="21"/>
  <c r="O27" i="21"/>
  <c r="Q26" i="21"/>
  <c r="P26" i="21"/>
  <c r="O26" i="21"/>
  <c r="Q25" i="21"/>
  <c r="P25" i="21"/>
  <c r="O25" i="21"/>
  <c r="Q24" i="21"/>
  <c r="P24" i="21"/>
  <c r="O24" i="21"/>
  <c r="I24" i="21" l="1"/>
  <c r="J24" i="21"/>
  <c r="F24" i="21"/>
  <c r="H24" i="21"/>
  <c r="K24" i="21"/>
  <c r="L24" i="21"/>
  <c r="M24" i="21"/>
  <c r="N24" i="21"/>
  <c r="F26" i="21"/>
  <c r="N29" i="21"/>
  <c r="M29" i="21"/>
  <c r="L29" i="21"/>
  <c r="K29" i="21"/>
  <c r="J29" i="21"/>
  <c r="I29" i="21"/>
  <c r="H29" i="21"/>
  <c r="F29" i="21"/>
  <c r="E29" i="21"/>
  <c r="N28" i="21"/>
  <c r="M28" i="21"/>
  <c r="L28" i="21"/>
  <c r="K28" i="21"/>
  <c r="J28" i="21"/>
  <c r="I28" i="21"/>
  <c r="H28" i="21"/>
  <c r="F28" i="21"/>
  <c r="E28" i="21"/>
  <c r="N27" i="21"/>
  <c r="M27" i="21"/>
  <c r="L27" i="21"/>
  <c r="K27" i="21"/>
  <c r="J27" i="21"/>
  <c r="I27" i="21"/>
  <c r="H27" i="21"/>
  <c r="F27" i="21"/>
  <c r="E27" i="21"/>
  <c r="N26" i="21"/>
  <c r="M26" i="21"/>
  <c r="L26" i="21"/>
  <c r="K26" i="21"/>
  <c r="J26" i="21"/>
  <c r="I26" i="21"/>
  <c r="H26" i="21"/>
  <c r="E26" i="21"/>
  <c r="N25" i="21"/>
  <c r="M25" i="21"/>
  <c r="L25" i="21"/>
  <c r="K25" i="21"/>
  <c r="J25" i="21"/>
  <c r="I25" i="21"/>
  <c r="H25" i="21"/>
  <c r="F25" i="21"/>
  <c r="E25" i="21"/>
  <c r="P30" i="21" l="1"/>
  <c r="O30" i="21"/>
  <c r="Q30" i="21"/>
  <c r="L30" i="21"/>
  <c r="E30" i="21"/>
  <c r="I30" i="21"/>
  <c r="M30" i="21"/>
  <c r="H30" i="21"/>
  <c r="F30" i="21"/>
  <c r="J30" i="21"/>
  <c r="N30" i="21"/>
  <c r="G30" i="21"/>
  <c r="K30" i="21"/>
</calcChain>
</file>

<file path=xl/sharedStrings.xml><?xml version="1.0" encoding="utf-8"?>
<sst xmlns="http://schemas.openxmlformats.org/spreadsheetml/2006/main" count="332" uniqueCount="120">
  <si>
    <t>Audit Principal</t>
  </si>
  <si>
    <t>Female</t>
  </si>
  <si>
    <t>Yes</t>
  </si>
  <si>
    <t>No</t>
  </si>
  <si>
    <t/>
  </si>
  <si>
    <t>Christian</t>
  </si>
  <si>
    <t>Heterosexual</t>
  </si>
  <si>
    <t>Single</t>
  </si>
  <si>
    <t>Analyst</t>
  </si>
  <si>
    <t>Living Together</t>
  </si>
  <si>
    <t>Male</t>
  </si>
  <si>
    <t>Prefer not to say</t>
  </si>
  <si>
    <t>Audit Manager</t>
  </si>
  <si>
    <t>No Religion</t>
  </si>
  <si>
    <t>Married</t>
  </si>
  <si>
    <t>Band 3</t>
  </si>
  <si>
    <t>Muslim</t>
  </si>
  <si>
    <t>Other</t>
  </si>
  <si>
    <t>Jewish</t>
  </si>
  <si>
    <t>Band 2</t>
  </si>
  <si>
    <t>Separated</t>
  </si>
  <si>
    <t>Senior Analyst</t>
  </si>
  <si>
    <t>Divorced</t>
  </si>
  <si>
    <t>Band 1</t>
  </si>
  <si>
    <t>Mixed</t>
  </si>
  <si>
    <t>Bi-sexual</t>
  </si>
  <si>
    <t>Hindu</t>
  </si>
  <si>
    <t>Sikh</t>
  </si>
  <si>
    <t>Widowed</t>
  </si>
  <si>
    <t>Auditor</t>
  </si>
  <si>
    <t>Civil Partner</t>
  </si>
  <si>
    <t>n/a</t>
  </si>
  <si>
    <t>Data Science Intern</t>
  </si>
  <si>
    <t>Total</t>
  </si>
  <si>
    <t>Workforce at end of March 2022</t>
  </si>
  <si>
    <t>Ethnicity</t>
  </si>
  <si>
    <t>Asian</t>
  </si>
  <si>
    <t xml:space="preserve">Black    </t>
  </si>
  <si>
    <t xml:space="preserve">Mixed   </t>
  </si>
  <si>
    <t>Other Ethnic Group</t>
  </si>
  <si>
    <t xml:space="preserve">White    </t>
  </si>
  <si>
    <t>Not Known</t>
  </si>
  <si>
    <t>%</t>
  </si>
  <si>
    <t>Number</t>
  </si>
  <si>
    <t>Executive Directors</t>
  </si>
  <si>
    <t>Directors</t>
  </si>
  <si>
    <t>Managers</t>
  </si>
  <si>
    <t>Qualified</t>
  </si>
  <si>
    <t>Trainees</t>
  </si>
  <si>
    <t>Totals</t>
  </si>
  <si>
    <t>Age</t>
  </si>
  <si>
    <t>16-19</t>
  </si>
  <si>
    <t>20-29</t>
  </si>
  <si>
    <t>30-39</t>
  </si>
  <si>
    <t>40-49</t>
  </si>
  <si>
    <t>50+</t>
  </si>
  <si>
    <t>Gender</t>
  </si>
  <si>
    <t>Hours</t>
  </si>
  <si>
    <t xml:space="preserve">Total </t>
  </si>
  <si>
    <t>Non-Binary</t>
  </si>
  <si>
    <t>Not known</t>
  </si>
  <si>
    <t>Sexual Orientation</t>
  </si>
  <si>
    <t>% of employees</t>
  </si>
  <si>
    <t>Religion/Belief</t>
  </si>
  <si>
    <t>% employees</t>
  </si>
  <si>
    <t>Gay/Lesbian/Homosexual</t>
  </si>
  <si>
    <t>Not disclosed</t>
  </si>
  <si>
    <t>Marriage and Civil partnership</t>
  </si>
  <si>
    <t>Not declared</t>
  </si>
  <si>
    <t>Disability</t>
  </si>
  <si>
    <t xml:space="preserve">Disability </t>
  </si>
  <si>
    <t>PNTS</t>
  </si>
  <si>
    <t>Graduate recruitment 2021-22</t>
  </si>
  <si>
    <t>Stage</t>
  </si>
  <si>
    <t>Total at each stage</t>
  </si>
  <si>
    <t>Black</t>
  </si>
  <si>
    <t>Chinese</t>
  </si>
  <si>
    <t>Total Ethnic Minorities</t>
  </si>
  <si>
    <t>White</t>
  </si>
  <si>
    <t>Prefer Not to Say</t>
  </si>
  <si>
    <t>Unknown</t>
  </si>
  <si>
    <t>Total Applications Received</t>
  </si>
  <si>
    <t>Reject at Application Stage</t>
  </si>
  <si>
    <t>Reject after Preliminary Interview</t>
  </si>
  <si>
    <t>Reject after assessment centre</t>
  </si>
  <si>
    <t>Withdrawn</t>
  </si>
  <si>
    <t>Offer Declined</t>
  </si>
  <si>
    <t>Offer Accepted</t>
  </si>
  <si>
    <t>Interns accepted</t>
  </si>
  <si>
    <t>Total accepted</t>
  </si>
  <si>
    <t>Reject at Min Req Not Met</t>
  </si>
  <si>
    <t xml:space="preserve">50-59 </t>
  </si>
  <si>
    <t>60+</t>
  </si>
  <si>
    <t xml:space="preserve">Asian </t>
  </si>
  <si>
    <t>Manager</t>
  </si>
  <si>
    <t>APs</t>
  </si>
  <si>
    <t>SANs</t>
  </si>
  <si>
    <t>Applicants for Promotion 2021-22</t>
  </si>
  <si>
    <t>Applicants for promotion 2021-22 (numbers)</t>
  </si>
  <si>
    <t>Campaigns</t>
  </si>
  <si>
    <t>Ethnic Minority</t>
  </si>
  <si>
    <t>Ethnicity Not Declared</t>
  </si>
  <si>
    <t xml:space="preserve">Yes </t>
  </si>
  <si>
    <t xml:space="preserve">Senior Analyst </t>
  </si>
  <si>
    <t>Applicants for promotion 2021-22 (%)</t>
  </si>
  <si>
    <t>Total number of campaigns</t>
  </si>
  <si>
    <t>Total number of Applicants</t>
  </si>
  <si>
    <t>Promotees 2021-22</t>
  </si>
  <si>
    <t>Promotions 2021-22 (numbers)</t>
  </si>
  <si>
    <t>Promotions 2021-22 (%)</t>
  </si>
  <si>
    <t>Total number of promotions</t>
  </si>
  <si>
    <t>Key</t>
  </si>
  <si>
    <t>UCAS points, degree and right to work</t>
  </si>
  <si>
    <t>Online numerical test stage</t>
  </si>
  <si>
    <t>Competency-based questions and telephone interview</t>
  </si>
  <si>
    <t>Non-binary</t>
  </si>
  <si>
    <t>Exprerienced hire recruitment 2021-22</t>
  </si>
  <si>
    <t>Total Nnumber of applicants</t>
  </si>
  <si>
    <t>Full Time</t>
  </si>
  <si>
    <t>Part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</si>
</sst>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/>
    <xf numFmtId="0" fontId="1" fillId="0" borderId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4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9" fontId="0" fillId="0" borderId="0" xfId="0" applyNumberFormat="1"/>
    <xf numFmtId="0" fontId="2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0" xfId="0" applyFont="1"/>
    <xf numFmtId="0" fontId="2" fillId="4" borderId="1" xfId="0" applyFont="1" applyFill="1" applyBorder="1"/>
    <xf numFmtId="9" fontId="2" fillId="0" borderId="1" xfId="0" applyNumberFormat="1" applyFont="1" applyBorder="1" applyAlignment="1">
      <alignment horizontal="center"/>
    </xf>
    <xf numFmtId="0" fontId="1" fillId="0" borderId="0" xfId="1"/>
    <xf numFmtId="0" fontId="1" fillId="2" borderId="0" xfId="1" applyFill="1"/>
    <xf numFmtId="0" fontId="0" fillId="0" borderId="1" xfId="0" applyBorder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vertical="center"/>
    </xf>
    <xf numFmtId="0" fontId="11" fillId="0" borderId="0" xfId="0" applyFont="1"/>
    <xf numFmtId="0" fontId="11" fillId="0" borderId="0" xfId="1" applyFont="1"/>
    <xf numFmtId="0" fontId="0" fillId="0" borderId="0" xfId="1" applyFont="1"/>
    <xf numFmtId="0" fontId="2" fillId="4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3" borderId="9" xfId="3" applyFont="1" applyFill="1" applyBorder="1"/>
    <xf numFmtId="0" fontId="2" fillId="3" borderId="7" xfId="3" applyFont="1" applyFill="1" applyBorder="1" applyAlignment="1">
      <alignment horizontal="center"/>
    </xf>
    <xf numFmtId="0" fontId="2" fillId="3" borderId="9" xfId="3" applyFont="1" applyFill="1" applyBorder="1" applyAlignment="1">
      <alignment horizontal="center"/>
    </xf>
    <xf numFmtId="0" fontId="1" fillId="0" borderId="9" xfId="3" applyBorder="1" applyAlignment="1">
      <alignment horizontal="left"/>
    </xf>
    <xf numFmtId="0" fontId="1" fillId="0" borderId="7" xfId="3" applyBorder="1"/>
    <xf numFmtId="164" fontId="1" fillId="0" borderId="7" xfId="3" applyNumberFormat="1" applyBorder="1"/>
    <xf numFmtId="0" fontId="2" fillId="3" borderId="7" xfId="3" applyFont="1" applyFill="1" applyBorder="1"/>
    <xf numFmtId="164" fontId="2" fillId="3" borderId="7" xfId="3" applyNumberFormat="1" applyFont="1" applyFill="1" applyBorder="1"/>
    <xf numFmtId="0" fontId="2" fillId="0" borderId="0" xfId="3" applyFont="1"/>
    <xf numFmtId="164" fontId="2" fillId="0" borderId="0" xfId="3" applyNumberFormat="1" applyFont="1"/>
    <xf numFmtId="0" fontId="8" fillId="2" borderId="0" xfId="0" applyFont="1" applyFill="1"/>
    <xf numFmtId="0" fontId="1" fillId="0" borderId="0" xfId="3"/>
    <xf numFmtId="0" fontId="2" fillId="3" borderId="13" xfId="3" applyFont="1" applyFill="1" applyBorder="1"/>
    <xf numFmtId="0" fontId="2" fillId="3" borderId="12" xfId="3" applyFont="1" applyFill="1" applyBorder="1"/>
    <xf numFmtId="0" fontId="2" fillId="3" borderId="8" xfId="3" applyFont="1" applyFill="1" applyBorder="1" applyAlignment="1">
      <alignment horizontal="center"/>
    </xf>
    <xf numFmtId="0" fontId="0" fillId="0" borderId="7" xfId="3" applyFont="1" applyBorder="1" applyAlignment="1">
      <alignment horizontal="left"/>
    </xf>
    <xf numFmtId="0" fontId="1" fillId="0" borderId="7" xfId="3" applyBorder="1" applyAlignment="1">
      <alignment horizontal="center"/>
    </xf>
    <xf numFmtId="164" fontId="1" fillId="0" borderId="7" xfId="3" applyNumberFormat="1" applyBorder="1" applyAlignment="1">
      <alignment horizontal="center"/>
    </xf>
    <xf numFmtId="0" fontId="1" fillId="0" borderId="7" xfId="3" applyBorder="1" applyAlignment="1">
      <alignment horizontal="left"/>
    </xf>
    <xf numFmtId="0" fontId="2" fillId="3" borderId="7" xfId="3" applyFont="1" applyFill="1" applyBorder="1" applyAlignment="1">
      <alignment horizontal="left"/>
    </xf>
    <xf numFmtId="164" fontId="1" fillId="3" borderId="7" xfId="3" applyNumberFormat="1" applyFill="1" applyBorder="1" applyAlignment="1">
      <alignment horizontal="center"/>
    </xf>
    <xf numFmtId="164" fontId="1" fillId="0" borderId="0" xfId="1" applyNumberFormat="1"/>
    <xf numFmtId="164" fontId="0" fillId="0" borderId="0" xfId="0" applyNumberFormat="1"/>
    <xf numFmtId="0" fontId="1" fillId="0" borderId="0" xfId="3" applyAlignment="1">
      <alignment horizontal="left"/>
    </xf>
    <xf numFmtId="164" fontId="1" fillId="0" borderId="0" xfId="5" applyNumberFormat="1" applyFont="1" applyFill="1" applyBorder="1"/>
    <xf numFmtId="0" fontId="2" fillId="0" borderId="0" xfId="3" applyFont="1" applyAlignment="1">
      <alignment horizontal="left"/>
    </xf>
    <xf numFmtId="0" fontId="8" fillId="0" borderId="0" xfId="1" applyFont="1"/>
    <xf numFmtId="0" fontId="12" fillId="0" borderId="1" xfId="0" applyFont="1" applyBorder="1" applyAlignment="1">
      <alignment horizontal="left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wrapText="1"/>
    </xf>
    <xf numFmtId="9" fontId="2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1" fontId="0" fillId="0" borderId="0" xfId="0" applyNumberFormat="1"/>
    <xf numFmtId="0" fontId="6" fillId="2" borderId="1" xfId="0" applyFont="1" applyFill="1" applyBorder="1" applyAlignment="1">
      <alignment vertical="center"/>
    </xf>
    <xf numFmtId="0" fontId="2" fillId="3" borderId="15" xfId="3" applyFont="1" applyFill="1" applyBorder="1"/>
    <xf numFmtId="0" fontId="2" fillId="3" borderId="20" xfId="3" applyFont="1" applyFill="1" applyBorder="1"/>
    <xf numFmtId="0" fontId="2" fillId="0" borderId="7" xfId="3" applyFont="1" applyBorder="1" applyAlignment="1">
      <alignment horizontal="left"/>
    </xf>
    <xf numFmtId="0" fontId="2" fillId="0" borderId="7" xfId="3" applyFont="1" applyBorder="1"/>
    <xf numFmtId="0" fontId="2" fillId="4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0" fontId="2" fillId="0" borderId="0" xfId="3" applyFont="1" applyAlignment="1">
      <alignment horizontal="center"/>
    </xf>
    <xf numFmtId="164" fontId="1" fillId="0" borderId="0" xfId="3" applyNumberFormat="1" applyAlignment="1">
      <alignment horizontal="center"/>
    </xf>
    <xf numFmtId="10" fontId="1" fillId="0" borderId="0" xfId="1" applyNumberFormat="1"/>
    <xf numFmtId="0" fontId="9" fillId="0" borderId="0" xfId="1" applyFont="1"/>
    <xf numFmtId="0" fontId="1" fillId="0" borderId="7" xfId="1" applyBorder="1" applyAlignment="1">
      <alignment horizontal="left"/>
    </xf>
    <xf numFmtId="164" fontId="1" fillId="0" borderId="7" xfId="5" applyNumberFormat="1" applyFont="1" applyFill="1" applyBorder="1"/>
    <xf numFmtId="164" fontId="1" fillId="0" borderId="7" xfId="2" applyNumberFormat="1" applyFont="1" applyFill="1" applyBorder="1"/>
    <xf numFmtId="0" fontId="2" fillId="4" borderId="9" xfId="3" applyFont="1" applyFill="1" applyBorder="1"/>
    <xf numFmtId="0" fontId="2" fillId="4" borderId="7" xfId="3" applyFont="1" applyFill="1" applyBorder="1" applyAlignment="1">
      <alignment wrapText="1"/>
    </xf>
    <xf numFmtId="0" fontId="2" fillId="4" borderId="7" xfId="3" applyFont="1" applyFill="1" applyBorder="1" applyAlignment="1">
      <alignment horizontal="left"/>
    </xf>
    <xf numFmtId="164" fontId="2" fillId="4" borderId="7" xfId="3" applyNumberFormat="1" applyFont="1" applyFill="1" applyBorder="1"/>
    <xf numFmtId="0" fontId="2" fillId="4" borderId="18" xfId="1" applyFont="1" applyFill="1" applyBorder="1" applyAlignment="1">
      <alignment horizontal="left"/>
    </xf>
    <xf numFmtId="164" fontId="2" fillId="4" borderId="19" xfId="1" applyNumberFormat="1" applyFont="1" applyFill="1" applyBorder="1"/>
    <xf numFmtId="0" fontId="2" fillId="4" borderId="7" xfId="1" applyFont="1" applyFill="1" applyBorder="1" applyAlignment="1">
      <alignment horizontal="left"/>
    </xf>
    <xf numFmtId="0" fontId="2" fillId="4" borderId="7" xfId="3" applyFont="1" applyFill="1" applyBorder="1"/>
    <xf numFmtId="0" fontId="13" fillId="0" borderId="0" xfId="1" applyFont="1"/>
    <xf numFmtId="164" fontId="13" fillId="0" borderId="0" xfId="1" applyNumberFormat="1" applyFont="1"/>
    <xf numFmtId="0" fontId="2" fillId="4" borderId="13" xfId="3" applyFont="1" applyFill="1" applyBorder="1"/>
    <xf numFmtId="0" fontId="2" fillId="4" borderId="12" xfId="3" applyFont="1" applyFill="1" applyBorder="1"/>
    <xf numFmtId="0" fontId="2" fillId="5" borderId="1" xfId="0" applyFont="1" applyFill="1" applyBorder="1" applyAlignment="1">
      <alignment horizontal="center"/>
    </xf>
    <xf numFmtId="0" fontId="2" fillId="3" borderId="10" xfId="3" applyFont="1" applyFill="1" applyBorder="1" applyAlignment="1">
      <alignment horizontal="center"/>
    </xf>
    <xf numFmtId="0" fontId="1" fillId="0" borderId="7" xfId="4" applyBorder="1"/>
    <xf numFmtId="164" fontId="1" fillId="0" borderId="7" xfId="4" applyNumberFormat="1" applyBorder="1"/>
    <xf numFmtId="0" fontId="1" fillId="0" borderId="7" xfId="4" applyBorder="1" applyAlignment="1">
      <alignment horizontal="left"/>
    </xf>
    <xf numFmtId="0" fontId="2" fillId="4" borderId="15" xfId="4" applyFont="1" applyFill="1" applyBorder="1"/>
    <xf numFmtId="0" fontId="2" fillId="4" borderId="17" xfId="4" applyFont="1" applyFill="1" applyBorder="1"/>
    <xf numFmtId="0" fontId="2" fillId="4" borderId="18" xfId="4" applyFont="1" applyFill="1" applyBorder="1"/>
    <xf numFmtId="0" fontId="2" fillId="4" borderId="19" xfId="4" applyFont="1" applyFill="1" applyBorder="1"/>
    <xf numFmtId="0" fontId="2" fillId="4" borderId="14" xfId="4" applyFont="1" applyFill="1" applyBorder="1"/>
    <xf numFmtId="0" fontId="1" fillId="0" borderId="0" xfId="4"/>
    <xf numFmtId="164" fontId="0" fillId="0" borderId="0" xfId="1" applyNumberFormat="1" applyFont="1"/>
    <xf numFmtId="164" fontId="0" fillId="0" borderId="0" xfId="6" applyNumberFormat="1" applyFont="1"/>
    <xf numFmtId="164" fontId="11" fillId="0" borderId="0" xfId="6" applyNumberFormat="1" applyFont="1" applyFill="1"/>
    <xf numFmtId="2" fontId="11" fillId="0" borderId="0" xfId="0" applyNumberFormat="1" applyFont="1"/>
    <xf numFmtId="0" fontId="1" fillId="6" borderId="7" xfId="3" applyFill="1" applyBorder="1" applyAlignment="1">
      <alignment horizontal="center"/>
    </xf>
    <xf numFmtId="164" fontId="1" fillId="6" borderId="7" xfId="3" applyNumberFormat="1" applyFill="1" applyBorder="1" applyAlignment="1">
      <alignment horizontal="center"/>
    </xf>
    <xf numFmtId="0" fontId="1" fillId="6" borderId="7" xfId="3" applyFill="1" applyBorder="1"/>
    <xf numFmtId="164" fontId="1" fillId="6" borderId="7" xfId="3" applyNumberFormat="1" applyFill="1" applyBorder="1"/>
    <xf numFmtId="0" fontId="1" fillId="6" borderId="7" xfId="4" applyFill="1" applyBorder="1"/>
    <xf numFmtId="164" fontId="1" fillId="6" borderId="7" xfId="4" applyNumberFormat="1" applyFill="1" applyBorder="1"/>
    <xf numFmtId="0" fontId="1" fillId="3" borderId="7" xfId="3" applyFont="1" applyFill="1" applyBorder="1" applyAlignment="1">
      <alignment horizontal="center"/>
    </xf>
    <xf numFmtId="0" fontId="1" fillId="3" borderId="7" xfId="3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2" fillId="3" borderId="10" xfId="3" applyFont="1" applyFill="1" applyBorder="1" applyAlignment="1">
      <alignment horizontal="center"/>
    </xf>
    <xf numFmtId="0" fontId="2" fillId="3" borderId="9" xfId="3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2" fillId="0" borderId="0" xfId="3" applyFont="1" applyBorder="1" applyAlignment="1">
      <alignment horizontal="left"/>
    </xf>
    <xf numFmtId="0" fontId="2" fillId="0" borderId="9" xfId="3" applyFont="1" applyBorder="1" applyAlignment="1">
      <alignment horizontal="center"/>
    </xf>
    <xf numFmtId="0" fontId="2" fillId="0" borderId="11" xfId="3" applyFont="1" applyBorder="1" applyAlignment="1">
      <alignment horizontal="center"/>
    </xf>
    <xf numFmtId="0" fontId="2" fillId="0" borderId="10" xfId="3" applyFont="1" applyBorder="1" applyAlignment="1">
      <alignment horizontal="center"/>
    </xf>
    <xf numFmtId="0" fontId="2" fillId="3" borderId="11" xfId="3" applyFont="1" applyFill="1" applyBorder="1" applyAlignment="1">
      <alignment horizontal="center"/>
    </xf>
    <xf numFmtId="0" fontId="2" fillId="3" borderId="10" xfId="3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4" borderId="16" xfId="4" applyFont="1" applyFill="1" applyBorder="1" applyAlignment="1">
      <alignment horizontal="center"/>
    </xf>
    <xf numFmtId="0" fontId="2" fillId="4" borderId="17" xfId="4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2" fillId="4" borderId="9" xfId="3" applyFont="1" applyFill="1" applyBorder="1" applyAlignment="1">
      <alignment horizontal="left"/>
    </xf>
    <xf numFmtId="0" fontId="2" fillId="4" borderId="7" xfId="4" applyFont="1" applyFill="1" applyBorder="1"/>
    <xf numFmtId="164" fontId="2" fillId="4" borderId="7" xfId="6" applyNumberFormat="1" applyFont="1" applyFill="1" applyBorder="1"/>
    <xf numFmtId="0" fontId="1" fillId="4" borderId="7" xfId="4" applyFont="1" applyFill="1" applyBorder="1"/>
    <xf numFmtId="164" fontId="1" fillId="4" borderId="7" xfId="6" applyNumberFormat="1" applyFont="1" applyFill="1" applyBorder="1"/>
    <xf numFmtId="9" fontId="1" fillId="4" borderId="7" xfId="6" applyFont="1" applyFill="1" applyBorder="1"/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2" fillId="4" borderId="9" xfId="3" applyFont="1" applyFill="1" applyBorder="1" applyAlignment="1">
      <alignment wrapText="1"/>
    </xf>
    <xf numFmtId="0" fontId="1" fillId="0" borderId="7" xfId="3" applyBorder="1" applyAlignment="1">
      <alignment horizontal="left" wrapText="1"/>
    </xf>
    <xf numFmtId="0" fontId="1" fillId="0" borderId="7" xfId="1" applyBorder="1" applyAlignment="1">
      <alignment horizontal="left" wrapText="1"/>
    </xf>
    <xf numFmtId="0" fontId="2" fillId="4" borderId="21" xfId="3" applyFont="1" applyFill="1" applyBorder="1"/>
    <xf numFmtId="0" fontId="2" fillId="4" borderId="18" xfId="3" applyFont="1" applyFill="1" applyBorder="1"/>
    <xf numFmtId="0" fontId="2" fillId="0" borderId="16" xfId="3" applyFont="1" applyBorder="1" applyAlignment="1">
      <alignment horizontal="center"/>
    </xf>
    <xf numFmtId="0" fontId="1" fillId="0" borderId="12" xfId="3" applyBorder="1"/>
    <xf numFmtId="164" fontId="1" fillId="0" borderId="12" xfId="3" applyNumberFormat="1" applyBorder="1"/>
    <xf numFmtId="0" fontId="1" fillId="6" borderId="12" xfId="3" applyFill="1" applyBorder="1"/>
    <xf numFmtId="164" fontId="1" fillId="6" borderId="12" xfId="3" applyNumberFormat="1" applyFill="1" applyBorder="1"/>
    <xf numFmtId="0" fontId="2" fillId="4" borderId="9" xfId="3" applyFont="1" applyFill="1" applyBorder="1" applyAlignment="1">
      <alignment horizontal="center"/>
    </xf>
    <xf numFmtId="0" fontId="2" fillId="4" borderId="10" xfId="3" applyFont="1" applyFill="1" applyBorder="1" applyAlignment="1">
      <alignment horizontal="center"/>
    </xf>
    <xf numFmtId="0" fontId="1" fillId="4" borderId="7" xfId="3" applyFont="1" applyFill="1" applyBorder="1"/>
    <xf numFmtId="0" fontId="8" fillId="0" borderId="1" xfId="0" applyFont="1" applyBorder="1" applyAlignment="1">
      <alignment horizontal="center"/>
    </xf>
  </cellXfs>
  <cellStyles count="7">
    <cellStyle name="Normal" xfId="0" builtinId="0"/>
    <cellStyle name="Normal 2" xfId="1" xr:uid="{2ECAF67F-BAA4-43E9-9BEF-0330DBD38A3F}"/>
    <cellStyle name="Normal 2 2" xfId="3" xr:uid="{EF7953AB-4BC7-467F-9F9C-9C480B7DB8AD}"/>
    <cellStyle name="Normal 3" xfId="4" xr:uid="{39484015-8B42-4FAE-A6D9-A12AD7F83B70}"/>
    <cellStyle name="Percent" xfId="6" builtinId="5"/>
    <cellStyle name="Percent 2" xfId="2" xr:uid="{425E6E66-B235-4478-A727-4F8A5C049ABC}"/>
    <cellStyle name="Percent 2 2" xfId="5" xr:uid="{AED7FAC7-779E-44A6-BD4F-F66AB4EC1E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29"/>
  <sheetViews>
    <sheetView view="pageBreakPreview" zoomScale="60" zoomScaleNormal="80" workbookViewId="0">
      <selection activeCell="J7" activeCellId="2" sqref="D7 F7 J7"/>
    </sheetView>
  </sheetViews>
  <sheetFormatPr defaultRowHeight="14.5" x14ac:dyDescent="0.35"/>
  <cols>
    <col min="1" max="1" width="3.54296875" customWidth="1"/>
    <col min="2" max="2" width="22.453125" customWidth="1"/>
    <col min="7" max="7" width="8.81640625" customWidth="1"/>
  </cols>
  <sheetData>
    <row r="1" spans="2:22" x14ac:dyDescent="0.35">
      <c r="B1" s="34" t="s">
        <v>34</v>
      </c>
    </row>
    <row r="3" spans="2:22" x14ac:dyDescent="0.35">
      <c r="B3" s="119" t="s">
        <v>35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1"/>
      <c r="Q3" s="67"/>
      <c r="R3" s="67"/>
      <c r="S3" s="67"/>
      <c r="T3" s="67"/>
      <c r="U3" s="67"/>
      <c r="V3" s="67"/>
    </row>
    <row r="4" spans="2:22" x14ac:dyDescent="0.35">
      <c r="B4" s="24"/>
      <c r="C4" s="88" t="s">
        <v>33</v>
      </c>
      <c r="D4" s="122" t="s">
        <v>36</v>
      </c>
      <c r="E4" s="122"/>
      <c r="F4" s="122" t="s">
        <v>37</v>
      </c>
      <c r="G4" s="122"/>
      <c r="H4" s="122" t="s">
        <v>38</v>
      </c>
      <c r="I4" s="122"/>
      <c r="J4" s="122" t="s">
        <v>39</v>
      </c>
      <c r="K4" s="122"/>
      <c r="L4" s="122" t="s">
        <v>40</v>
      </c>
      <c r="M4" s="122"/>
      <c r="N4" s="122" t="s">
        <v>41</v>
      </c>
      <c r="O4" s="123"/>
      <c r="Q4" s="67"/>
      <c r="R4" s="67"/>
      <c r="S4" s="67"/>
      <c r="T4" s="67"/>
      <c r="U4" s="67"/>
      <c r="V4" s="67"/>
    </row>
    <row r="5" spans="2:22" x14ac:dyDescent="0.35">
      <c r="B5" s="24"/>
      <c r="C5" s="25" t="s">
        <v>43</v>
      </c>
      <c r="D5" s="25" t="s">
        <v>43</v>
      </c>
      <c r="E5" s="26" t="s">
        <v>42</v>
      </c>
      <c r="F5" s="25" t="s">
        <v>43</v>
      </c>
      <c r="G5" s="25" t="s">
        <v>42</v>
      </c>
      <c r="H5" s="25" t="s">
        <v>43</v>
      </c>
      <c r="I5" s="25" t="s">
        <v>42</v>
      </c>
      <c r="J5" s="25" t="s">
        <v>43</v>
      </c>
      <c r="K5" s="25" t="s">
        <v>42</v>
      </c>
      <c r="L5" s="25" t="s">
        <v>43</v>
      </c>
      <c r="M5" s="25" t="s">
        <v>42</v>
      </c>
      <c r="N5" s="25" t="s">
        <v>43</v>
      </c>
      <c r="O5" s="25" t="s">
        <v>42</v>
      </c>
      <c r="Q5" s="97"/>
      <c r="R5" s="67"/>
      <c r="S5" s="67"/>
      <c r="T5" s="67"/>
      <c r="U5" s="67"/>
      <c r="V5" s="67"/>
    </row>
    <row r="6" spans="2:22" x14ac:dyDescent="0.35">
      <c r="B6" s="39" t="s">
        <v>44</v>
      </c>
      <c r="C6" s="64">
        <v>6</v>
      </c>
      <c r="D6" s="104"/>
      <c r="E6" s="105"/>
      <c r="F6" s="104"/>
      <c r="G6" s="105"/>
      <c r="H6" s="28">
        <v>2</v>
      </c>
      <c r="I6" s="29">
        <f>H6/C6</f>
        <v>0.33333333333333331</v>
      </c>
      <c r="J6" s="104"/>
      <c r="K6" s="105"/>
      <c r="L6" s="28">
        <v>4</v>
      </c>
      <c r="M6" s="29">
        <f t="shared" ref="M6:M13" si="0">L6/C6</f>
        <v>0.66666666666666663</v>
      </c>
      <c r="N6" s="104"/>
      <c r="O6" s="105"/>
      <c r="Q6" s="59"/>
      <c r="R6" s="59"/>
      <c r="S6" s="67"/>
      <c r="T6" s="67"/>
      <c r="U6" s="67"/>
      <c r="V6" s="67"/>
    </row>
    <row r="7" spans="2:22" x14ac:dyDescent="0.35">
      <c r="B7" s="27" t="s">
        <v>45</v>
      </c>
      <c r="C7" s="64">
        <v>67</v>
      </c>
      <c r="D7" s="28">
        <v>2</v>
      </c>
      <c r="E7" s="29">
        <f t="shared" ref="E7:E13" si="1">D7/C7</f>
        <v>2.9850746268656716E-2</v>
      </c>
      <c r="F7" s="28">
        <v>2</v>
      </c>
      <c r="G7" s="29">
        <f t="shared" ref="G7:G13" si="2">F7/C7</f>
        <v>2.9850746268656716E-2</v>
      </c>
      <c r="H7" s="104"/>
      <c r="I7" s="105"/>
      <c r="J7" s="28">
        <v>1</v>
      </c>
      <c r="K7" s="29">
        <f>J7/C7</f>
        <v>1.4925373134328358E-2</v>
      </c>
      <c r="L7" s="28">
        <v>60</v>
      </c>
      <c r="M7" s="29">
        <f t="shared" si="0"/>
        <v>0.89552238805970152</v>
      </c>
      <c r="N7" s="28">
        <v>2</v>
      </c>
      <c r="O7" s="29">
        <f>N7/C7</f>
        <v>2.9850746268656716E-2</v>
      </c>
      <c r="Q7" s="59"/>
      <c r="R7" s="59"/>
      <c r="S7" s="67"/>
      <c r="T7" s="67"/>
      <c r="U7" s="67"/>
      <c r="V7" s="67"/>
    </row>
    <row r="8" spans="2:22" x14ac:dyDescent="0.35">
      <c r="B8" s="27" t="s">
        <v>46</v>
      </c>
      <c r="C8" s="64">
        <v>156</v>
      </c>
      <c r="D8" s="28">
        <v>16</v>
      </c>
      <c r="E8" s="29">
        <f t="shared" si="1"/>
        <v>0.10256410256410256</v>
      </c>
      <c r="F8" s="28">
        <v>6</v>
      </c>
      <c r="G8" s="29">
        <f t="shared" si="2"/>
        <v>3.8461538461538464E-2</v>
      </c>
      <c r="H8" s="28">
        <v>4</v>
      </c>
      <c r="I8" s="29">
        <f>H8/C8</f>
        <v>2.564102564102564E-2</v>
      </c>
      <c r="J8" s="104"/>
      <c r="K8" s="105"/>
      <c r="L8" s="28">
        <v>126</v>
      </c>
      <c r="M8" s="29">
        <f t="shared" si="0"/>
        <v>0.80769230769230771</v>
      </c>
      <c r="N8" s="28">
        <v>4</v>
      </c>
      <c r="O8" s="29">
        <f>N8/C8</f>
        <v>2.564102564102564E-2</v>
      </c>
      <c r="Q8" s="59"/>
      <c r="R8" s="59"/>
      <c r="S8" s="67"/>
      <c r="T8" s="67"/>
      <c r="U8" s="67"/>
      <c r="V8" s="67"/>
    </row>
    <row r="9" spans="2:22" x14ac:dyDescent="0.35">
      <c r="B9" s="27" t="s">
        <v>47</v>
      </c>
      <c r="C9" s="64">
        <v>345</v>
      </c>
      <c r="D9" s="28">
        <v>38</v>
      </c>
      <c r="E9" s="29">
        <f t="shared" si="1"/>
        <v>0.11014492753623188</v>
      </c>
      <c r="F9" s="28">
        <v>11</v>
      </c>
      <c r="G9" s="29">
        <f t="shared" si="2"/>
        <v>3.1884057971014491E-2</v>
      </c>
      <c r="H9" s="28">
        <v>7</v>
      </c>
      <c r="I9" s="29">
        <f>H9/C9</f>
        <v>2.0289855072463767E-2</v>
      </c>
      <c r="J9" s="28">
        <v>6</v>
      </c>
      <c r="K9" s="29">
        <f>6/C9</f>
        <v>1.7391304347826087E-2</v>
      </c>
      <c r="L9" s="28">
        <v>274</v>
      </c>
      <c r="M9" s="29">
        <f t="shared" si="0"/>
        <v>0.79420289855072468</v>
      </c>
      <c r="N9" s="28">
        <v>9</v>
      </c>
      <c r="O9" s="29">
        <f>N9/C9</f>
        <v>2.6086956521739129E-2</v>
      </c>
      <c r="Q9" s="59"/>
      <c r="R9" s="59"/>
      <c r="S9" s="67"/>
      <c r="T9" s="67"/>
      <c r="U9" s="67"/>
      <c r="V9" s="67"/>
    </row>
    <row r="10" spans="2:22" x14ac:dyDescent="0.35">
      <c r="B10" s="27" t="s">
        <v>48</v>
      </c>
      <c r="C10" s="64">
        <v>231</v>
      </c>
      <c r="D10" s="28">
        <v>53</v>
      </c>
      <c r="E10" s="29">
        <f t="shared" si="1"/>
        <v>0.22943722943722944</v>
      </c>
      <c r="F10" s="28">
        <v>16</v>
      </c>
      <c r="G10" s="29">
        <f t="shared" si="2"/>
        <v>6.9264069264069264E-2</v>
      </c>
      <c r="H10" s="28">
        <v>12</v>
      </c>
      <c r="I10" s="29">
        <f>H10/C10</f>
        <v>5.1948051948051951E-2</v>
      </c>
      <c r="J10" s="28">
        <v>4</v>
      </c>
      <c r="K10" s="29">
        <f>J10/C10</f>
        <v>1.7316017316017316E-2</v>
      </c>
      <c r="L10" s="28">
        <v>141</v>
      </c>
      <c r="M10" s="29">
        <f t="shared" si="0"/>
        <v>0.61038961038961037</v>
      </c>
      <c r="N10" s="28">
        <v>5</v>
      </c>
      <c r="O10" s="29">
        <f>N10/C10</f>
        <v>2.1645021645021644E-2</v>
      </c>
      <c r="Q10" s="59"/>
      <c r="R10" s="59"/>
      <c r="S10" s="67"/>
      <c r="T10" s="67"/>
      <c r="U10" s="67"/>
      <c r="V10" s="67"/>
    </row>
    <row r="11" spans="2:22" x14ac:dyDescent="0.35">
      <c r="B11" s="27" t="s">
        <v>23</v>
      </c>
      <c r="C11" s="64">
        <v>22</v>
      </c>
      <c r="D11" s="28">
        <v>1</v>
      </c>
      <c r="E11" s="29">
        <f t="shared" si="1"/>
        <v>4.5454545454545456E-2</v>
      </c>
      <c r="F11" s="28">
        <v>1</v>
      </c>
      <c r="G11" s="29">
        <f t="shared" si="2"/>
        <v>4.5454545454545456E-2</v>
      </c>
      <c r="H11" s="104"/>
      <c r="I11" s="105"/>
      <c r="J11" s="104"/>
      <c r="K11" s="105"/>
      <c r="L11" s="28">
        <v>20</v>
      </c>
      <c r="M11" s="29">
        <f t="shared" si="0"/>
        <v>0.90909090909090906</v>
      </c>
      <c r="N11" s="104"/>
      <c r="O11" s="105"/>
      <c r="Q11" s="59"/>
      <c r="R11" s="59"/>
      <c r="S11" s="67"/>
      <c r="T11" s="67"/>
      <c r="U11" s="67"/>
      <c r="V11" s="67"/>
    </row>
    <row r="12" spans="2:22" x14ac:dyDescent="0.35">
      <c r="B12" s="27" t="s">
        <v>19</v>
      </c>
      <c r="C12" s="64">
        <v>77</v>
      </c>
      <c r="D12" s="28">
        <v>12</v>
      </c>
      <c r="E12" s="29">
        <f t="shared" si="1"/>
        <v>0.15584415584415584</v>
      </c>
      <c r="F12" s="28">
        <v>7</v>
      </c>
      <c r="G12" s="29">
        <f t="shared" si="2"/>
        <v>9.0909090909090912E-2</v>
      </c>
      <c r="H12" s="28">
        <v>3</v>
      </c>
      <c r="I12" s="29">
        <f>H12/C12</f>
        <v>3.896103896103896E-2</v>
      </c>
      <c r="J12" s="104"/>
      <c r="K12" s="105"/>
      <c r="L12" s="28">
        <v>55</v>
      </c>
      <c r="M12" s="29">
        <f t="shared" si="0"/>
        <v>0.7142857142857143</v>
      </c>
      <c r="N12" s="104"/>
      <c r="O12" s="105"/>
      <c r="Q12" s="59"/>
      <c r="R12" s="59"/>
      <c r="S12" s="67"/>
      <c r="T12" s="67"/>
      <c r="U12" s="67"/>
      <c r="V12" s="67"/>
    </row>
    <row r="13" spans="2:22" x14ac:dyDescent="0.35">
      <c r="B13" s="27" t="s">
        <v>15</v>
      </c>
      <c r="C13" s="64">
        <v>53</v>
      </c>
      <c r="D13" s="28">
        <v>5</v>
      </c>
      <c r="E13" s="29">
        <f t="shared" si="1"/>
        <v>9.4339622641509441E-2</v>
      </c>
      <c r="F13" s="28">
        <v>7</v>
      </c>
      <c r="G13" s="29">
        <f t="shared" si="2"/>
        <v>0.13207547169811321</v>
      </c>
      <c r="H13" s="28">
        <v>2</v>
      </c>
      <c r="I13" s="29">
        <f>H13/C13</f>
        <v>3.7735849056603772E-2</v>
      </c>
      <c r="J13" s="104"/>
      <c r="K13" s="105"/>
      <c r="L13" s="28">
        <v>38</v>
      </c>
      <c r="M13" s="29">
        <f t="shared" si="0"/>
        <v>0.71698113207547165</v>
      </c>
      <c r="N13" s="28">
        <v>1</v>
      </c>
      <c r="O13" s="29">
        <f>N13/C13</f>
        <v>1.8867924528301886E-2</v>
      </c>
      <c r="Q13" s="59"/>
      <c r="R13" s="59"/>
      <c r="S13" s="67"/>
      <c r="T13" s="67"/>
      <c r="U13" s="67"/>
      <c r="V13" s="67"/>
    </row>
    <row r="14" spans="2:22" x14ac:dyDescent="0.35">
      <c r="B14" s="43" t="s">
        <v>49</v>
      </c>
      <c r="C14" s="30">
        <f>SUM(C6:C13)</f>
        <v>957</v>
      </c>
      <c r="D14" s="109">
        <f>SUM(D6:D13)</f>
        <v>127</v>
      </c>
      <c r="E14" s="31"/>
      <c r="F14" s="109">
        <f>SUM(F6:F13)</f>
        <v>50</v>
      </c>
      <c r="G14" s="31"/>
      <c r="H14" s="109">
        <f>SUM(H6:H13)</f>
        <v>30</v>
      </c>
      <c r="I14" s="31"/>
      <c r="J14" s="109">
        <f>SUM(J6:J13)</f>
        <v>11</v>
      </c>
      <c r="K14" s="31"/>
      <c r="L14" s="109">
        <f>SUM(L6:L13)</f>
        <v>718</v>
      </c>
      <c r="M14" s="31"/>
      <c r="N14" s="109">
        <f>SUM(N6:N13)</f>
        <v>21</v>
      </c>
      <c r="O14" s="31"/>
      <c r="Q14" s="59"/>
      <c r="R14" s="59"/>
      <c r="S14" s="67"/>
      <c r="T14" s="67"/>
      <c r="U14" s="67"/>
      <c r="V14" s="67"/>
    </row>
    <row r="15" spans="2:22" x14ac:dyDescent="0.35">
      <c r="B15" s="118"/>
      <c r="C15" s="32"/>
      <c r="D15" s="32"/>
      <c r="E15" s="33"/>
      <c r="F15" s="32"/>
      <c r="G15" s="33"/>
      <c r="H15" s="32"/>
      <c r="I15" s="33"/>
      <c r="J15" s="32"/>
      <c r="K15" s="33"/>
      <c r="L15" s="32"/>
      <c r="M15" s="33"/>
      <c r="N15" s="32"/>
      <c r="O15" s="33"/>
      <c r="Q15" s="67"/>
      <c r="R15" s="67"/>
      <c r="S15" s="67"/>
      <c r="T15" s="67"/>
      <c r="U15" s="67"/>
      <c r="V15" s="67"/>
    </row>
    <row r="16" spans="2:22" x14ac:dyDescent="0.35">
      <c r="B16" s="118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Q16" s="67"/>
      <c r="R16" s="67"/>
      <c r="S16" s="99"/>
      <c r="T16" s="67"/>
      <c r="U16" s="67"/>
      <c r="V16" s="67"/>
    </row>
    <row r="17" spans="2:17" x14ac:dyDescent="0.35">
      <c r="B17" s="124" t="s">
        <v>50</v>
      </c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6"/>
    </row>
    <row r="18" spans="2:17" x14ac:dyDescent="0.35">
      <c r="B18" s="92"/>
      <c r="C18" s="93" t="s">
        <v>33</v>
      </c>
      <c r="D18" s="127" t="s">
        <v>51</v>
      </c>
      <c r="E18" s="127"/>
      <c r="F18" s="127" t="s">
        <v>52</v>
      </c>
      <c r="G18" s="127"/>
      <c r="H18" s="127" t="s">
        <v>53</v>
      </c>
      <c r="I18" s="127"/>
      <c r="J18" s="127" t="s">
        <v>54</v>
      </c>
      <c r="K18" s="127"/>
      <c r="L18" s="127" t="s">
        <v>55</v>
      </c>
      <c r="M18" s="128"/>
    </row>
    <row r="19" spans="2:17" x14ac:dyDescent="0.35">
      <c r="B19" s="94" t="s">
        <v>4</v>
      </c>
      <c r="C19" s="95" t="s">
        <v>43</v>
      </c>
      <c r="D19" s="96" t="s">
        <v>43</v>
      </c>
      <c r="E19" s="96" t="s">
        <v>42</v>
      </c>
      <c r="F19" s="96" t="s">
        <v>43</v>
      </c>
      <c r="G19" s="96" t="s">
        <v>42</v>
      </c>
      <c r="H19" s="96" t="s">
        <v>43</v>
      </c>
      <c r="I19" s="96" t="s">
        <v>42</v>
      </c>
      <c r="J19" s="96" t="s">
        <v>43</v>
      </c>
      <c r="K19" s="96" t="s">
        <v>42</v>
      </c>
      <c r="L19" s="96" t="s">
        <v>43</v>
      </c>
      <c r="M19" s="95" t="s">
        <v>42</v>
      </c>
      <c r="O19" s="97"/>
    </row>
    <row r="20" spans="2:17" x14ac:dyDescent="0.35">
      <c r="B20" s="39" t="s">
        <v>44</v>
      </c>
      <c r="C20" s="64">
        <v>6</v>
      </c>
      <c r="D20" s="106"/>
      <c r="E20" s="107"/>
      <c r="F20" s="106"/>
      <c r="G20" s="107"/>
      <c r="H20" s="106"/>
      <c r="I20" s="107"/>
      <c r="J20" s="89">
        <v>4</v>
      </c>
      <c r="K20" s="90">
        <f t="shared" ref="K20:K27" si="3">J20/C20</f>
        <v>0.66666666666666663</v>
      </c>
      <c r="L20" s="89">
        <v>2</v>
      </c>
      <c r="M20" s="90">
        <f t="shared" ref="M20:M27" si="4">L20/C20</f>
        <v>0.33333333333333331</v>
      </c>
      <c r="Q20" s="46"/>
    </row>
    <row r="21" spans="2:17" x14ac:dyDescent="0.35">
      <c r="B21" s="27" t="s">
        <v>45</v>
      </c>
      <c r="C21" s="64">
        <v>67</v>
      </c>
      <c r="D21" s="106"/>
      <c r="E21" s="107"/>
      <c r="F21" s="106"/>
      <c r="G21" s="107"/>
      <c r="H21" s="89">
        <v>9</v>
      </c>
      <c r="I21" s="90">
        <f t="shared" ref="I21:I27" si="5">H21/C21</f>
        <v>0.13432835820895522</v>
      </c>
      <c r="J21" s="89">
        <v>34</v>
      </c>
      <c r="K21" s="90">
        <f t="shared" si="3"/>
        <v>0.5074626865671642</v>
      </c>
      <c r="L21" s="89">
        <v>24</v>
      </c>
      <c r="M21" s="90">
        <f t="shared" si="4"/>
        <v>0.35820895522388058</v>
      </c>
      <c r="Q21" s="46"/>
    </row>
    <row r="22" spans="2:17" x14ac:dyDescent="0.35">
      <c r="B22" s="91" t="s">
        <v>46</v>
      </c>
      <c r="C22" s="64">
        <v>156</v>
      </c>
      <c r="D22" s="106"/>
      <c r="E22" s="107"/>
      <c r="F22" s="89">
        <v>8</v>
      </c>
      <c r="G22" s="90">
        <f>F22/C22</f>
        <v>5.128205128205128E-2</v>
      </c>
      <c r="H22" s="89">
        <v>57</v>
      </c>
      <c r="I22" s="90">
        <f t="shared" si="5"/>
        <v>0.36538461538461536</v>
      </c>
      <c r="J22" s="89">
        <v>50</v>
      </c>
      <c r="K22" s="90">
        <f t="shared" si="3"/>
        <v>0.32051282051282054</v>
      </c>
      <c r="L22" s="89">
        <v>41</v>
      </c>
      <c r="M22" s="90">
        <f t="shared" si="4"/>
        <v>0.26282051282051283</v>
      </c>
      <c r="Q22" s="46"/>
    </row>
    <row r="23" spans="2:17" x14ac:dyDescent="0.35">
      <c r="B23" s="91" t="s">
        <v>47</v>
      </c>
      <c r="C23" s="64">
        <v>345</v>
      </c>
      <c r="D23" s="106"/>
      <c r="E23" s="107"/>
      <c r="F23" s="89">
        <v>125</v>
      </c>
      <c r="G23" s="90">
        <f>F23/C23</f>
        <v>0.36231884057971014</v>
      </c>
      <c r="H23" s="89">
        <v>121</v>
      </c>
      <c r="I23" s="90">
        <f t="shared" si="5"/>
        <v>0.35072463768115941</v>
      </c>
      <c r="J23" s="89">
        <v>55</v>
      </c>
      <c r="K23" s="90">
        <f t="shared" si="3"/>
        <v>0.15942028985507245</v>
      </c>
      <c r="L23" s="89">
        <v>44</v>
      </c>
      <c r="M23" s="90">
        <f t="shared" si="4"/>
        <v>0.12753623188405797</v>
      </c>
      <c r="Q23" s="46"/>
    </row>
    <row r="24" spans="2:17" x14ac:dyDescent="0.35">
      <c r="B24" s="91" t="s">
        <v>48</v>
      </c>
      <c r="C24" s="64">
        <v>231</v>
      </c>
      <c r="D24" s="89">
        <v>9</v>
      </c>
      <c r="E24" s="90">
        <f>D24/C24</f>
        <v>3.896103896103896E-2</v>
      </c>
      <c r="F24" s="89">
        <v>199</v>
      </c>
      <c r="G24" s="90">
        <f>F24/C24</f>
        <v>0.8614718614718615</v>
      </c>
      <c r="H24" s="89">
        <v>18</v>
      </c>
      <c r="I24" s="90">
        <f t="shared" si="5"/>
        <v>7.792207792207792E-2</v>
      </c>
      <c r="J24" s="89">
        <v>3</v>
      </c>
      <c r="K24" s="90">
        <f t="shared" si="3"/>
        <v>1.2987012987012988E-2</v>
      </c>
      <c r="L24" s="89">
        <v>2</v>
      </c>
      <c r="M24" s="90">
        <f t="shared" si="4"/>
        <v>8.658008658008658E-3</v>
      </c>
      <c r="Q24" s="46"/>
    </row>
    <row r="25" spans="2:17" x14ac:dyDescent="0.35">
      <c r="B25" s="91" t="s">
        <v>23</v>
      </c>
      <c r="C25" s="64">
        <v>22</v>
      </c>
      <c r="D25" s="106"/>
      <c r="E25" s="107"/>
      <c r="F25" s="106"/>
      <c r="G25" s="107"/>
      <c r="H25" s="89">
        <v>8</v>
      </c>
      <c r="I25" s="90">
        <f t="shared" si="5"/>
        <v>0.36363636363636365</v>
      </c>
      <c r="J25" s="89">
        <v>7</v>
      </c>
      <c r="K25" s="90">
        <f t="shared" si="3"/>
        <v>0.31818181818181818</v>
      </c>
      <c r="L25" s="89">
        <v>7</v>
      </c>
      <c r="M25" s="90">
        <f t="shared" si="4"/>
        <v>0.31818181818181818</v>
      </c>
      <c r="Q25" s="46"/>
    </row>
    <row r="26" spans="2:17" x14ac:dyDescent="0.35">
      <c r="B26" s="91" t="s">
        <v>19</v>
      </c>
      <c r="C26" s="64">
        <v>77</v>
      </c>
      <c r="D26" s="106"/>
      <c r="E26" s="107"/>
      <c r="F26" s="89">
        <v>2</v>
      </c>
      <c r="G26" s="90">
        <f>F26/C26</f>
        <v>2.5974025974025976E-2</v>
      </c>
      <c r="H26" s="89">
        <v>25</v>
      </c>
      <c r="I26" s="90">
        <f t="shared" si="5"/>
        <v>0.32467532467532467</v>
      </c>
      <c r="J26" s="89">
        <v>29</v>
      </c>
      <c r="K26" s="90">
        <f t="shared" si="3"/>
        <v>0.37662337662337664</v>
      </c>
      <c r="L26" s="89">
        <v>21</v>
      </c>
      <c r="M26" s="90">
        <f t="shared" si="4"/>
        <v>0.27272727272727271</v>
      </c>
      <c r="Q26" s="46"/>
    </row>
    <row r="27" spans="2:17" x14ac:dyDescent="0.35">
      <c r="B27" s="91" t="s">
        <v>15</v>
      </c>
      <c r="C27" s="64">
        <v>53</v>
      </c>
      <c r="D27" s="106"/>
      <c r="E27" s="107"/>
      <c r="F27" s="89">
        <v>9</v>
      </c>
      <c r="G27" s="90">
        <f>F27/C27</f>
        <v>0.16981132075471697</v>
      </c>
      <c r="H27" s="89">
        <v>13</v>
      </c>
      <c r="I27" s="90">
        <f t="shared" si="5"/>
        <v>0.24528301886792453</v>
      </c>
      <c r="J27" s="89">
        <v>6</v>
      </c>
      <c r="K27" s="90">
        <f t="shared" si="3"/>
        <v>0.11320754716981132</v>
      </c>
      <c r="L27" s="89">
        <v>25</v>
      </c>
      <c r="M27" s="90">
        <f t="shared" si="4"/>
        <v>0.47169811320754718</v>
      </c>
      <c r="Q27" s="46"/>
    </row>
    <row r="28" spans="2:17" x14ac:dyDescent="0.35">
      <c r="B28" s="143" t="s">
        <v>49</v>
      </c>
      <c r="C28" s="144">
        <f>SUM(C20:C27)</f>
        <v>957</v>
      </c>
      <c r="D28" s="146">
        <f>SUM(D20:D27)</f>
        <v>9</v>
      </c>
      <c r="E28" s="147"/>
      <c r="F28" s="146">
        <f>SUM(F20:F27)</f>
        <v>343</v>
      </c>
      <c r="G28" s="148"/>
      <c r="H28" s="146">
        <f>SUM(H20:H27)</f>
        <v>251</v>
      </c>
      <c r="I28" s="147"/>
      <c r="J28" s="146">
        <f>SUM(J20:J27)</f>
        <v>188</v>
      </c>
      <c r="K28" s="147"/>
      <c r="L28" s="146">
        <f>SUM(L20:L27)</f>
        <v>166</v>
      </c>
      <c r="M28" s="145"/>
      <c r="Q28" s="46"/>
    </row>
    <row r="29" spans="2:17" x14ac:dyDescent="0.35">
      <c r="C29" s="46"/>
    </row>
  </sheetData>
  <mergeCells count="13">
    <mergeCell ref="B17:M17"/>
    <mergeCell ref="D18:E18"/>
    <mergeCell ref="F18:G18"/>
    <mergeCell ref="H18:I18"/>
    <mergeCell ref="J18:K18"/>
    <mergeCell ref="L18:M18"/>
    <mergeCell ref="B3:O3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1CA6E-01C5-4B2E-94F5-9EF71DBDD31B}">
  <dimension ref="A1:Z37"/>
  <sheetViews>
    <sheetView tabSelected="1" view="pageBreakPreview" zoomScale="60" zoomScaleNormal="80" workbookViewId="0">
      <selection activeCell="M29" sqref="M29"/>
    </sheetView>
  </sheetViews>
  <sheetFormatPr defaultColWidth="8.81640625" defaultRowHeight="14.5" x14ac:dyDescent="0.35"/>
  <cols>
    <col min="1" max="1" width="6.1796875" style="13" customWidth="1"/>
    <col min="2" max="2" width="20.81640625" style="13" customWidth="1"/>
    <col min="3" max="3" width="10.1796875" style="13" customWidth="1"/>
    <col min="4" max="4" width="10.81640625" style="13" customWidth="1"/>
    <col min="5" max="8" width="8.81640625" style="13"/>
    <col min="9" max="9" width="11.54296875" style="13" customWidth="1"/>
    <col min="10" max="10" width="10.81640625" style="13" customWidth="1"/>
    <col min="11" max="12" width="8.81640625" style="13"/>
    <col min="13" max="13" width="23.08984375" style="13" customWidth="1"/>
    <col min="14" max="14" width="27.26953125" style="13" bestFit="1" customWidth="1"/>
    <col min="15" max="15" width="16.26953125" style="13" bestFit="1" customWidth="1"/>
    <col min="16" max="16" width="15.453125" style="13" customWidth="1"/>
    <col min="17" max="17" width="22.453125" style="13" customWidth="1"/>
    <col min="18" max="19" width="10.1796875" style="13" customWidth="1"/>
    <col min="20" max="21" width="9.453125" style="13" customWidth="1"/>
    <col min="22" max="22" width="9.54296875" style="13" customWidth="1"/>
    <col min="23" max="16384" width="8.81640625" style="13"/>
  </cols>
  <sheetData>
    <row r="1" spans="1:26" x14ac:dyDescent="0.35">
      <c r="A1" s="50" t="s">
        <v>34</v>
      </c>
    </row>
    <row r="2" spans="1:26" x14ac:dyDescent="0.35">
      <c r="B2" s="35"/>
      <c r="C2" s="35"/>
      <c r="D2" s="119" t="s">
        <v>56</v>
      </c>
      <c r="E2" s="120"/>
      <c r="F2" s="120"/>
      <c r="G2" s="120"/>
      <c r="H2" s="120"/>
      <c r="I2" s="120"/>
      <c r="J2" s="120"/>
      <c r="K2" s="120"/>
      <c r="M2" s="119" t="s">
        <v>57</v>
      </c>
      <c r="N2" s="120"/>
      <c r="O2" s="165"/>
      <c r="P2" s="165"/>
      <c r="Q2" s="165"/>
      <c r="R2" s="165"/>
    </row>
    <row r="3" spans="1:26" x14ac:dyDescent="0.35">
      <c r="B3" s="36"/>
      <c r="C3" s="61" t="s">
        <v>58</v>
      </c>
      <c r="D3" s="113" t="s">
        <v>1</v>
      </c>
      <c r="E3" s="112"/>
      <c r="F3" s="113" t="s">
        <v>10</v>
      </c>
      <c r="G3" s="112"/>
      <c r="H3" s="113" t="s">
        <v>59</v>
      </c>
      <c r="I3" s="112"/>
      <c r="J3" s="113" t="s">
        <v>60</v>
      </c>
      <c r="K3" s="112"/>
      <c r="L3" s="68"/>
      <c r="M3" s="85"/>
      <c r="N3" s="163" t="s">
        <v>33</v>
      </c>
      <c r="O3" s="170" t="s">
        <v>118</v>
      </c>
      <c r="P3" s="171"/>
      <c r="Q3" s="170" t="s">
        <v>119</v>
      </c>
      <c r="R3" s="171"/>
    </row>
    <row r="4" spans="1:26" x14ac:dyDescent="0.35">
      <c r="B4" s="37"/>
      <c r="C4" s="62" t="s">
        <v>43</v>
      </c>
      <c r="D4" s="38" t="s">
        <v>43</v>
      </c>
      <c r="E4" s="38" t="s">
        <v>42</v>
      </c>
      <c r="F4" s="38" t="s">
        <v>43</v>
      </c>
      <c r="G4" s="38" t="s">
        <v>42</v>
      </c>
      <c r="H4" s="38" t="s">
        <v>43</v>
      </c>
      <c r="I4" s="38" t="s">
        <v>42</v>
      </c>
      <c r="J4" s="38" t="s">
        <v>43</v>
      </c>
      <c r="K4" s="38" t="s">
        <v>42</v>
      </c>
      <c r="L4" s="68"/>
      <c r="M4" s="86" t="s">
        <v>4</v>
      </c>
      <c r="N4" s="164" t="s">
        <v>43</v>
      </c>
      <c r="O4" s="63" t="s">
        <v>43</v>
      </c>
      <c r="P4" s="63" t="s">
        <v>42</v>
      </c>
      <c r="Q4" s="63" t="s">
        <v>43</v>
      </c>
      <c r="R4" s="63" t="s">
        <v>42</v>
      </c>
    </row>
    <row r="5" spans="1:26" x14ac:dyDescent="0.35">
      <c r="B5" s="39" t="s">
        <v>44</v>
      </c>
      <c r="C5" s="63">
        <v>6</v>
      </c>
      <c r="D5" s="40">
        <v>3</v>
      </c>
      <c r="E5" s="41">
        <f t="shared" ref="E5:E12" si="0">D5/C5</f>
        <v>0.5</v>
      </c>
      <c r="F5" s="40">
        <v>3</v>
      </c>
      <c r="G5" s="41">
        <f t="shared" ref="G5:G12" si="1">F5/C5</f>
        <v>0.5</v>
      </c>
      <c r="H5" s="102"/>
      <c r="I5" s="103"/>
      <c r="J5" s="102"/>
      <c r="K5" s="103"/>
      <c r="L5" s="68"/>
      <c r="M5" s="39" t="s">
        <v>44</v>
      </c>
      <c r="N5" s="63">
        <v>6</v>
      </c>
      <c r="O5" s="166">
        <v>6</v>
      </c>
      <c r="P5" s="167">
        <f t="shared" ref="P5:P12" si="2">O5/N5</f>
        <v>1</v>
      </c>
      <c r="Q5" s="168"/>
      <c r="R5" s="169"/>
      <c r="X5" s="83"/>
      <c r="Y5" s="83"/>
      <c r="Z5" s="83"/>
    </row>
    <row r="6" spans="1:26" x14ac:dyDescent="0.35">
      <c r="B6" s="39" t="s">
        <v>45</v>
      </c>
      <c r="C6" s="63">
        <v>67</v>
      </c>
      <c r="D6" s="40">
        <v>23</v>
      </c>
      <c r="E6" s="41">
        <f t="shared" si="0"/>
        <v>0.34328358208955223</v>
      </c>
      <c r="F6" s="40">
        <v>43</v>
      </c>
      <c r="G6" s="41">
        <f t="shared" si="1"/>
        <v>0.64179104477611937</v>
      </c>
      <c r="H6" s="102"/>
      <c r="I6" s="103"/>
      <c r="J6" s="40">
        <v>1</v>
      </c>
      <c r="K6" s="41">
        <f>J6/C6</f>
        <v>1.4925373134328358E-2</v>
      </c>
      <c r="L6" s="69"/>
      <c r="M6" s="39" t="s">
        <v>45</v>
      </c>
      <c r="N6" s="63">
        <v>67</v>
      </c>
      <c r="O6" s="28">
        <v>55</v>
      </c>
      <c r="P6" s="29">
        <f t="shared" si="2"/>
        <v>0.82089552238805974</v>
      </c>
      <c r="Q6" s="28">
        <v>12</v>
      </c>
      <c r="R6" s="29">
        <f>Q6/N6</f>
        <v>0.17910447761194029</v>
      </c>
      <c r="X6" s="83"/>
      <c r="Y6" s="83"/>
      <c r="Z6" s="84"/>
    </row>
    <row r="7" spans="1:26" x14ac:dyDescent="0.35">
      <c r="B7" s="42" t="s">
        <v>46</v>
      </c>
      <c r="C7" s="63">
        <v>156</v>
      </c>
      <c r="D7" s="40">
        <v>72</v>
      </c>
      <c r="E7" s="41">
        <f t="shared" si="0"/>
        <v>0.46153846153846156</v>
      </c>
      <c r="F7" s="40">
        <v>81</v>
      </c>
      <c r="G7" s="41">
        <f t="shared" si="1"/>
        <v>0.51923076923076927</v>
      </c>
      <c r="H7" s="102"/>
      <c r="I7" s="103"/>
      <c r="J7" s="40">
        <v>3</v>
      </c>
      <c r="K7" s="41">
        <f>J7/C7</f>
        <v>1.9230769230769232E-2</v>
      </c>
      <c r="L7" s="69"/>
      <c r="M7" s="42" t="s">
        <v>46</v>
      </c>
      <c r="N7" s="63">
        <v>156</v>
      </c>
      <c r="O7" s="28">
        <v>126</v>
      </c>
      <c r="P7" s="29">
        <f t="shared" si="2"/>
        <v>0.80769230769230771</v>
      </c>
      <c r="Q7" s="28">
        <v>30</v>
      </c>
      <c r="R7" s="29">
        <f>Q7/N7</f>
        <v>0.19230769230769232</v>
      </c>
      <c r="X7" s="83"/>
      <c r="Y7" s="83"/>
      <c r="Z7" s="84"/>
    </row>
    <row r="8" spans="1:26" x14ac:dyDescent="0.35">
      <c r="B8" s="42" t="s">
        <v>47</v>
      </c>
      <c r="C8" s="63">
        <v>345</v>
      </c>
      <c r="D8" s="40">
        <v>163</v>
      </c>
      <c r="E8" s="41">
        <f t="shared" si="0"/>
        <v>0.47246376811594204</v>
      </c>
      <c r="F8" s="40">
        <v>179</v>
      </c>
      <c r="G8" s="41">
        <f t="shared" si="1"/>
        <v>0.51884057971014497</v>
      </c>
      <c r="H8" s="102"/>
      <c r="I8" s="103"/>
      <c r="J8" s="40">
        <v>3</v>
      </c>
      <c r="K8" s="41">
        <f>J8/C8</f>
        <v>8.6956521739130436E-3</v>
      </c>
      <c r="L8" s="69"/>
      <c r="M8" s="42" t="s">
        <v>47</v>
      </c>
      <c r="N8" s="63">
        <v>345</v>
      </c>
      <c r="O8" s="28">
        <v>280</v>
      </c>
      <c r="P8" s="29">
        <f t="shared" si="2"/>
        <v>0.81159420289855078</v>
      </c>
      <c r="Q8" s="28">
        <v>65</v>
      </c>
      <c r="R8" s="29">
        <f>Q8/N8</f>
        <v>0.18840579710144928</v>
      </c>
      <c r="X8" s="83"/>
      <c r="Y8" s="83"/>
      <c r="Z8" s="84"/>
    </row>
    <row r="9" spans="1:26" x14ac:dyDescent="0.35">
      <c r="B9" s="42" t="s">
        <v>48</v>
      </c>
      <c r="C9" s="63">
        <v>231</v>
      </c>
      <c r="D9" s="40">
        <v>101</v>
      </c>
      <c r="E9" s="41">
        <f t="shared" si="0"/>
        <v>0.43722943722943725</v>
      </c>
      <c r="F9" s="40">
        <v>128</v>
      </c>
      <c r="G9" s="41">
        <f t="shared" si="1"/>
        <v>0.55411255411255411</v>
      </c>
      <c r="H9" s="40">
        <v>1</v>
      </c>
      <c r="I9" s="41">
        <f>H9/C9</f>
        <v>4.329004329004329E-3</v>
      </c>
      <c r="J9" s="40">
        <v>1</v>
      </c>
      <c r="K9" s="41">
        <f>J9/C9</f>
        <v>4.329004329004329E-3</v>
      </c>
      <c r="L9" s="69"/>
      <c r="M9" s="42" t="s">
        <v>48</v>
      </c>
      <c r="N9" s="63">
        <v>231</v>
      </c>
      <c r="O9" s="28">
        <v>231</v>
      </c>
      <c r="P9" s="29">
        <f t="shared" si="2"/>
        <v>1</v>
      </c>
      <c r="Q9" s="104"/>
      <c r="R9" s="105"/>
      <c r="X9" s="83"/>
      <c r="Y9" s="83"/>
      <c r="Z9" s="84"/>
    </row>
    <row r="10" spans="1:26" x14ac:dyDescent="0.35">
      <c r="B10" s="42" t="s">
        <v>23</v>
      </c>
      <c r="C10" s="63">
        <v>22</v>
      </c>
      <c r="D10" s="40">
        <v>12</v>
      </c>
      <c r="E10" s="41">
        <f t="shared" si="0"/>
        <v>0.54545454545454541</v>
      </c>
      <c r="F10" s="40">
        <v>10</v>
      </c>
      <c r="G10" s="41">
        <f t="shared" si="1"/>
        <v>0.45454545454545453</v>
      </c>
      <c r="H10" s="102"/>
      <c r="I10" s="103"/>
      <c r="J10" s="102"/>
      <c r="K10" s="103"/>
      <c r="L10" s="69"/>
      <c r="M10" s="42" t="s">
        <v>23</v>
      </c>
      <c r="N10" s="63">
        <v>22</v>
      </c>
      <c r="O10" s="28">
        <v>21</v>
      </c>
      <c r="P10" s="29">
        <f t="shared" si="2"/>
        <v>0.95454545454545459</v>
      </c>
      <c r="Q10" s="28">
        <v>1</v>
      </c>
      <c r="R10" s="29">
        <f>Q10/N10</f>
        <v>4.5454545454545456E-2</v>
      </c>
      <c r="X10" s="83"/>
      <c r="Y10" s="83"/>
      <c r="Z10" s="84"/>
    </row>
    <row r="11" spans="1:26" x14ac:dyDescent="0.35">
      <c r="B11" s="42" t="s">
        <v>19</v>
      </c>
      <c r="C11" s="63">
        <v>77</v>
      </c>
      <c r="D11" s="40">
        <v>43</v>
      </c>
      <c r="E11" s="41">
        <f t="shared" si="0"/>
        <v>0.55844155844155841</v>
      </c>
      <c r="F11" s="40">
        <v>34</v>
      </c>
      <c r="G11" s="41">
        <f t="shared" si="1"/>
        <v>0.44155844155844154</v>
      </c>
      <c r="H11" s="102"/>
      <c r="I11" s="103"/>
      <c r="J11" s="102"/>
      <c r="K11" s="103"/>
      <c r="L11" s="69"/>
      <c r="M11" s="42" t="s">
        <v>19</v>
      </c>
      <c r="N11" s="63">
        <v>77</v>
      </c>
      <c r="O11" s="28">
        <v>72</v>
      </c>
      <c r="P11" s="29">
        <f t="shared" si="2"/>
        <v>0.93506493506493504</v>
      </c>
      <c r="Q11" s="28">
        <v>5</v>
      </c>
      <c r="R11" s="29">
        <f>Q11/N11</f>
        <v>6.4935064935064929E-2</v>
      </c>
      <c r="X11" s="83"/>
      <c r="Y11" s="83"/>
      <c r="Z11" s="84"/>
    </row>
    <row r="12" spans="1:26" x14ac:dyDescent="0.35">
      <c r="B12" s="42" t="s">
        <v>15</v>
      </c>
      <c r="C12" s="63">
        <v>53</v>
      </c>
      <c r="D12" s="40">
        <v>38</v>
      </c>
      <c r="E12" s="41">
        <f t="shared" si="0"/>
        <v>0.71698113207547165</v>
      </c>
      <c r="F12" s="40">
        <v>14</v>
      </c>
      <c r="G12" s="41">
        <f t="shared" si="1"/>
        <v>0.26415094339622641</v>
      </c>
      <c r="H12" s="102"/>
      <c r="I12" s="103"/>
      <c r="J12" s="40">
        <v>1</v>
      </c>
      <c r="K12" s="41">
        <f>J12/C12</f>
        <v>1.8867924528301886E-2</v>
      </c>
      <c r="L12" s="69"/>
      <c r="M12" s="42" t="s">
        <v>15</v>
      </c>
      <c r="N12" s="63">
        <v>53</v>
      </c>
      <c r="O12" s="28">
        <v>44</v>
      </c>
      <c r="P12" s="29">
        <f t="shared" si="2"/>
        <v>0.83018867924528306</v>
      </c>
      <c r="Q12" s="28">
        <v>9</v>
      </c>
      <c r="R12" s="29">
        <f>Q12/N12</f>
        <v>0.16981132075471697</v>
      </c>
      <c r="X12" s="83"/>
      <c r="Y12" s="83"/>
      <c r="Z12" s="84"/>
    </row>
    <row r="13" spans="1:26" x14ac:dyDescent="0.35">
      <c r="B13" s="43" t="s">
        <v>49</v>
      </c>
      <c r="C13" s="43">
        <f>SUM(C5:C12)</f>
        <v>957</v>
      </c>
      <c r="D13" s="108">
        <f>SUM(D5:D12)</f>
        <v>455</v>
      </c>
      <c r="E13" s="44"/>
      <c r="F13" s="108">
        <f>SUM(F5:F12)</f>
        <v>492</v>
      </c>
      <c r="G13" s="44"/>
      <c r="H13" s="108">
        <f>SUM(H5:H12)</f>
        <v>1</v>
      </c>
      <c r="I13" s="44"/>
      <c r="J13" s="108">
        <f>SUM(J5:J12)</f>
        <v>9</v>
      </c>
      <c r="K13" s="44"/>
      <c r="L13" s="69"/>
      <c r="M13" s="77" t="s">
        <v>49</v>
      </c>
      <c r="N13" s="77">
        <f>SUM(N5:N12)</f>
        <v>957</v>
      </c>
      <c r="O13" s="172">
        <f>SUM(O5:O12)</f>
        <v>835</v>
      </c>
      <c r="P13" s="78"/>
      <c r="Q13" s="172">
        <f>SUM(Q5:Q12)</f>
        <v>122</v>
      </c>
      <c r="R13" s="78"/>
      <c r="X13" s="83"/>
      <c r="Y13" s="83"/>
      <c r="Z13" s="84"/>
    </row>
    <row r="14" spans="1:26" x14ac:dyDescent="0.35">
      <c r="L14" s="69"/>
      <c r="X14" s="83"/>
      <c r="Y14" s="83"/>
      <c r="Z14" s="84"/>
    </row>
    <row r="15" spans="1:26" x14ac:dyDescent="0.35">
      <c r="E15" s="14"/>
    </row>
    <row r="16" spans="1:26" ht="29" x14ac:dyDescent="0.35">
      <c r="B16" s="75" t="s">
        <v>63</v>
      </c>
      <c r="C16" s="76" t="s">
        <v>64</v>
      </c>
      <c r="D16" s="20"/>
      <c r="E16" s="98"/>
      <c r="F16" s="20"/>
      <c r="G16" s="20"/>
      <c r="H16" s="20"/>
      <c r="I16" s="20"/>
      <c r="J16" s="20"/>
      <c r="K16" s="20"/>
      <c r="P16" s="19"/>
      <c r="Q16" s="19"/>
      <c r="R16" s="19"/>
      <c r="S16" s="19"/>
      <c r="T16" s="19"/>
      <c r="U16" s="19"/>
      <c r="V16" s="19"/>
    </row>
    <row r="17" spans="2:22" ht="43.5" x14ac:dyDescent="0.35">
      <c r="B17" s="72" t="s">
        <v>5</v>
      </c>
      <c r="C17" s="73">
        <f>296/957</f>
        <v>0.30929989550679204</v>
      </c>
      <c r="D17" s="19"/>
      <c r="E17" s="19"/>
      <c r="F17" s="19"/>
      <c r="H17" s="75" t="s">
        <v>69</v>
      </c>
      <c r="I17" s="76" t="s">
        <v>62</v>
      </c>
      <c r="J17" s="19"/>
      <c r="K17" s="19"/>
      <c r="M17" s="160" t="s">
        <v>61</v>
      </c>
      <c r="N17" s="76" t="s">
        <v>62</v>
      </c>
      <c r="O17" s="19"/>
      <c r="P17" s="76" t="s">
        <v>67</v>
      </c>
      <c r="Q17" s="82" t="s">
        <v>62</v>
      </c>
      <c r="T17" s="19"/>
      <c r="U17" s="19"/>
      <c r="V17" s="19"/>
    </row>
    <row r="18" spans="2:22" x14ac:dyDescent="0.35">
      <c r="B18" s="72" t="s">
        <v>26</v>
      </c>
      <c r="C18" s="73">
        <f>12/957</f>
        <v>1.2539184952978056E-2</v>
      </c>
      <c r="H18" s="72" t="s">
        <v>2</v>
      </c>
      <c r="I18" s="74">
        <f>135/957</f>
        <v>0.14106583072100312</v>
      </c>
      <c r="M18" s="161" t="s">
        <v>6</v>
      </c>
      <c r="N18" s="73">
        <f>791/957</f>
        <v>0.82654127481713691</v>
      </c>
      <c r="P18" s="42" t="s">
        <v>22</v>
      </c>
      <c r="Q18" s="73">
        <f>29/957</f>
        <v>3.0303030303030304E-2</v>
      </c>
      <c r="T18" s="19"/>
      <c r="U18" s="19"/>
      <c r="V18" s="19"/>
    </row>
    <row r="19" spans="2:22" ht="30" customHeight="1" x14ac:dyDescent="0.35">
      <c r="B19" s="72" t="s">
        <v>18</v>
      </c>
      <c r="C19" s="73">
        <f>10/957</f>
        <v>1.0449320794148381E-2</v>
      </c>
      <c r="H19" s="72" t="s">
        <v>3</v>
      </c>
      <c r="I19" s="74">
        <f>783/957</f>
        <v>0.81818181818181823</v>
      </c>
      <c r="M19" s="42" t="s">
        <v>65</v>
      </c>
      <c r="N19" s="73">
        <f>21/957</f>
        <v>2.1943573667711599E-2</v>
      </c>
      <c r="P19" s="42" t="s">
        <v>9</v>
      </c>
      <c r="Q19" s="73">
        <f>52/957</f>
        <v>5.4336468129571575E-2</v>
      </c>
      <c r="T19" s="32"/>
      <c r="U19" s="32"/>
    </row>
    <row r="20" spans="2:22" ht="43.5" x14ac:dyDescent="0.35">
      <c r="B20" s="72" t="s">
        <v>16</v>
      </c>
      <c r="C20" s="73">
        <f>70/957</f>
        <v>7.314524555903866E-2</v>
      </c>
      <c r="H20" s="162" t="s">
        <v>11</v>
      </c>
      <c r="I20" s="74">
        <f>32/957</f>
        <v>3.343782654127482E-2</v>
      </c>
      <c r="M20" s="42" t="s">
        <v>25</v>
      </c>
      <c r="N20" s="73">
        <f>23/957</f>
        <v>2.4033437826541274E-2</v>
      </c>
      <c r="P20" s="42" t="s">
        <v>14</v>
      </c>
      <c r="Q20" s="73">
        <f>311/957</f>
        <v>0.32497387669801464</v>
      </c>
      <c r="T20" s="47"/>
      <c r="U20" s="48"/>
    </row>
    <row r="21" spans="2:22" ht="29" x14ac:dyDescent="0.35">
      <c r="B21" s="72" t="s">
        <v>27</v>
      </c>
      <c r="C21" s="73">
        <f>8/957</f>
        <v>8.3594566353187051E-3</v>
      </c>
      <c r="H21" s="162" t="s">
        <v>68</v>
      </c>
      <c r="I21" s="74">
        <f>7/957</f>
        <v>7.3145245559038665E-3</v>
      </c>
      <c r="M21" s="42" t="s">
        <v>17</v>
      </c>
      <c r="N21" s="73">
        <f>4/957</f>
        <v>4.1797283176593526E-3</v>
      </c>
      <c r="P21" s="42" t="s">
        <v>20</v>
      </c>
      <c r="Q21" s="73">
        <f>6/957</f>
        <v>6.269592476489028E-3</v>
      </c>
      <c r="T21" s="47"/>
      <c r="U21" s="48"/>
    </row>
    <row r="22" spans="2:22" x14ac:dyDescent="0.35">
      <c r="B22" s="72" t="s">
        <v>17</v>
      </c>
      <c r="C22" s="73">
        <f>16/957</f>
        <v>1.671891327063741E-2</v>
      </c>
      <c r="H22" s="81" t="s">
        <v>49</v>
      </c>
      <c r="I22" s="80">
        <f>SUM(I18:I21)</f>
        <v>1</v>
      </c>
      <c r="M22" s="42" t="s">
        <v>11</v>
      </c>
      <c r="N22" s="73">
        <f>72/957</f>
        <v>7.5235109717868343E-2</v>
      </c>
      <c r="P22" s="42" t="s">
        <v>7</v>
      </c>
      <c r="Q22" s="73">
        <f>529/957</f>
        <v>0.55276907001044928</v>
      </c>
      <c r="T22" s="47"/>
      <c r="U22" s="48"/>
    </row>
    <row r="23" spans="2:22" x14ac:dyDescent="0.35">
      <c r="B23" s="72" t="s">
        <v>13</v>
      </c>
      <c r="C23" s="73">
        <f>417/957</f>
        <v>0.43573667711598746</v>
      </c>
      <c r="M23" s="42" t="s">
        <v>66</v>
      </c>
      <c r="N23" s="73">
        <f>46/957</f>
        <v>4.8066875653082548E-2</v>
      </c>
      <c r="P23" s="42" t="s">
        <v>28</v>
      </c>
      <c r="Q23" s="73">
        <f>4/957</f>
        <v>4.1797283176593526E-3</v>
      </c>
      <c r="T23" s="47"/>
      <c r="U23" s="48"/>
    </row>
    <row r="24" spans="2:22" x14ac:dyDescent="0.35">
      <c r="B24" s="72" t="s">
        <v>11</v>
      </c>
      <c r="C24" s="73">
        <f>59/957</f>
        <v>6.1650992685475442E-2</v>
      </c>
      <c r="J24" s="70"/>
      <c r="M24" s="77" t="s">
        <v>49</v>
      </c>
      <c r="N24" s="78">
        <f>SUM(N18:N23)</f>
        <v>1.0000000000000002</v>
      </c>
      <c r="P24" s="42" t="s">
        <v>30</v>
      </c>
      <c r="Q24" s="73">
        <f>3/957</f>
        <v>3.134796238244514E-3</v>
      </c>
      <c r="T24" s="47"/>
      <c r="U24" s="48"/>
    </row>
    <row r="25" spans="2:22" x14ac:dyDescent="0.35">
      <c r="B25" s="72" t="s">
        <v>68</v>
      </c>
      <c r="C25" s="73">
        <f>69/957</f>
        <v>7.2100313479623826E-2</v>
      </c>
      <c r="M25" s="47"/>
      <c r="P25" s="42" t="s">
        <v>68</v>
      </c>
      <c r="Q25" s="73">
        <f>23/957</f>
        <v>2.4033437826541274E-2</v>
      </c>
      <c r="T25" s="47"/>
      <c r="U25" s="48"/>
    </row>
    <row r="26" spans="2:22" x14ac:dyDescent="0.35">
      <c r="B26" s="79" t="s">
        <v>49</v>
      </c>
      <c r="C26" s="80">
        <f>SUM(C17:C25)</f>
        <v>1</v>
      </c>
      <c r="M26" s="49"/>
      <c r="P26" s="77" t="s">
        <v>49</v>
      </c>
      <c r="Q26" s="78">
        <f>SUM(Q18:Q25)</f>
        <v>1</v>
      </c>
      <c r="T26" s="49"/>
      <c r="U26" s="33"/>
    </row>
    <row r="32" spans="2:22" x14ac:dyDescent="0.35">
      <c r="D32" s="71"/>
    </row>
    <row r="37" spans="4:20" x14ac:dyDescent="0.35">
      <c r="D37" s="45"/>
      <c r="T37" s="45"/>
    </row>
  </sheetData>
  <mergeCells count="4">
    <mergeCell ref="D2:K2"/>
    <mergeCell ref="M2:R2"/>
    <mergeCell ref="O3:P3"/>
    <mergeCell ref="Q3:R3"/>
  </mergeCells>
  <pageMargins left="0.7" right="0.7" top="0.75" bottom="0.75" header="0.3" footer="0.3"/>
  <pageSetup paperSize="9" scale="92" orientation="landscape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4331C-D387-4FEE-A219-D5A9448F8E1A}">
  <dimension ref="B1:Y28"/>
  <sheetViews>
    <sheetView view="pageBreakPreview" zoomScale="60" zoomScaleNormal="90" workbookViewId="0">
      <selection activeCell="H21" sqref="H21"/>
    </sheetView>
  </sheetViews>
  <sheetFormatPr defaultRowHeight="14.5" x14ac:dyDescent="0.35"/>
  <cols>
    <col min="1" max="1" width="6.1796875" customWidth="1"/>
    <col min="2" max="2" width="29.81640625" customWidth="1"/>
    <col min="3" max="3" width="9.453125" bestFit="1" customWidth="1"/>
    <col min="8" max="8" width="9.81640625" customWidth="1"/>
    <col min="10" max="10" width="10.81640625" customWidth="1"/>
    <col min="11" max="11" width="10.1796875" customWidth="1"/>
    <col min="14" max="14" width="11.81640625" customWidth="1"/>
    <col min="16" max="16" width="9.453125" customWidth="1"/>
    <col min="18" max="18" width="5.1796875" customWidth="1"/>
    <col min="19" max="20" width="9.81640625" customWidth="1"/>
    <col min="23" max="23" width="10.453125" customWidth="1"/>
  </cols>
  <sheetData>
    <row r="1" spans="2:17" x14ac:dyDescent="0.35">
      <c r="B1" s="2" t="s">
        <v>72</v>
      </c>
    </row>
    <row r="2" spans="2:17" ht="15" thickBot="1" x14ac:dyDescent="0.4"/>
    <row r="3" spans="2:17" hidden="1" x14ac:dyDescent="0.35"/>
    <row r="4" spans="2:17" hidden="1" x14ac:dyDescent="0.35"/>
    <row r="5" spans="2:17" hidden="1" x14ac:dyDescent="0.35"/>
    <row r="6" spans="2:17" hidden="1" x14ac:dyDescent="0.35"/>
    <row r="7" spans="2:17" hidden="1" x14ac:dyDescent="0.35"/>
    <row r="8" spans="2:17" hidden="1" x14ac:dyDescent="0.35"/>
    <row r="9" spans="2:17" hidden="1" x14ac:dyDescent="0.35"/>
    <row r="10" spans="2:17" ht="15" thickBot="1" x14ac:dyDescent="0.4">
      <c r="B10" s="129" t="s">
        <v>73</v>
      </c>
      <c r="C10" s="131" t="s">
        <v>35</v>
      </c>
      <c r="D10" s="132"/>
      <c r="E10" s="132"/>
      <c r="F10" s="132"/>
      <c r="G10" s="132"/>
      <c r="H10" s="132"/>
      <c r="I10" s="132"/>
      <c r="J10" s="132"/>
      <c r="K10" s="133"/>
      <c r="L10" s="131" t="s">
        <v>56</v>
      </c>
      <c r="M10" s="132"/>
      <c r="N10" s="132"/>
      <c r="O10" s="132"/>
      <c r="P10" s="134"/>
      <c r="Q10" s="135" t="s">
        <v>74</v>
      </c>
    </row>
    <row r="11" spans="2:17" ht="44" thickBot="1" x14ac:dyDescent="0.4">
      <c r="B11" s="130"/>
      <c r="C11" s="22" t="s">
        <v>36</v>
      </c>
      <c r="D11" s="22" t="s">
        <v>75</v>
      </c>
      <c r="E11" s="22" t="s">
        <v>76</v>
      </c>
      <c r="F11" s="22" t="s">
        <v>24</v>
      </c>
      <c r="G11" s="22" t="s">
        <v>17</v>
      </c>
      <c r="H11" s="23" t="s">
        <v>77</v>
      </c>
      <c r="I11" s="23" t="s">
        <v>78</v>
      </c>
      <c r="J11" s="23" t="s">
        <v>79</v>
      </c>
      <c r="K11" s="22" t="s">
        <v>80</v>
      </c>
      <c r="L11" s="65" t="s">
        <v>10</v>
      </c>
      <c r="M11" s="65" t="s">
        <v>1</v>
      </c>
      <c r="N11" s="114" t="s">
        <v>115</v>
      </c>
      <c r="O11" s="21" t="s">
        <v>79</v>
      </c>
      <c r="P11" s="21" t="s">
        <v>80</v>
      </c>
      <c r="Q11" s="136"/>
    </row>
    <row r="12" spans="2:17" x14ac:dyDescent="0.35">
      <c r="B12" s="110" t="s">
        <v>81</v>
      </c>
      <c r="C12" s="1">
        <v>800</v>
      </c>
      <c r="D12" s="1">
        <v>258</v>
      </c>
      <c r="E12" s="1">
        <v>93</v>
      </c>
      <c r="F12" s="1">
        <v>117</v>
      </c>
      <c r="G12" s="1">
        <v>51</v>
      </c>
      <c r="H12" s="87">
        <f>SUM(C12:G12)</f>
        <v>1319</v>
      </c>
      <c r="I12" s="1">
        <v>1343</v>
      </c>
      <c r="J12" s="1">
        <v>85</v>
      </c>
      <c r="K12" s="1">
        <v>397</v>
      </c>
      <c r="L12" s="1">
        <v>1479</v>
      </c>
      <c r="M12" s="1">
        <v>1218</v>
      </c>
      <c r="N12" s="1">
        <v>4</v>
      </c>
      <c r="O12" s="1">
        <v>46</v>
      </c>
      <c r="P12" s="1">
        <v>397</v>
      </c>
      <c r="Q12" s="173">
        <f>SUM(L12:P12)</f>
        <v>3144</v>
      </c>
    </row>
    <row r="13" spans="2:17" ht="15" thickBot="1" x14ac:dyDescent="0.4">
      <c r="B13" s="110" t="s">
        <v>90</v>
      </c>
      <c r="C13" s="1">
        <v>177</v>
      </c>
      <c r="D13" s="1">
        <v>74</v>
      </c>
      <c r="E13" s="1">
        <v>24</v>
      </c>
      <c r="F13" s="1">
        <v>15</v>
      </c>
      <c r="G13" s="1">
        <v>7</v>
      </c>
      <c r="H13" s="87">
        <f t="shared" ref="H13:H21" si="0">SUM(C13:G13)</f>
        <v>297</v>
      </c>
      <c r="I13" s="1">
        <v>200</v>
      </c>
      <c r="J13" s="1">
        <v>12</v>
      </c>
      <c r="K13" s="1">
        <v>3</v>
      </c>
      <c r="L13" s="1">
        <v>243</v>
      </c>
      <c r="M13" s="1">
        <v>258</v>
      </c>
      <c r="N13" s="1">
        <v>0</v>
      </c>
      <c r="O13" s="1">
        <v>8</v>
      </c>
      <c r="P13" s="1">
        <v>3</v>
      </c>
      <c r="Q13" s="173">
        <f t="shared" ref="Q13:Q21" si="1">SUM(L13:P13)</f>
        <v>512</v>
      </c>
    </row>
    <row r="14" spans="2:17" ht="15" thickBot="1" x14ac:dyDescent="0.4">
      <c r="B14" s="110" t="s">
        <v>82</v>
      </c>
      <c r="C14" s="1">
        <v>93</v>
      </c>
      <c r="D14" s="1">
        <v>47</v>
      </c>
      <c r="E14" s="1">
        <v>2</v>
      </c>
      <c r="F14" s="1">
        <v>7</v>
      </c>
      <c r="G14" s="1">
        <v>15</v>
      </c>
      <c r="H14" s="87">
        <f t="shared" si="0"/>
        <v>164</v>
      </c>
      <c r="I14" s="1">
        <v>114</v>
      </c>
      <c r="J14" s="1">
        <v>12</v>
      </c>
      <c r="K14" s="1">
        <v>0</v>
      </c>
      <c r="L14" s="1">
        <v>127</v>
      </c>
      <c r="M14" s="1">
        <v>160</v>
      </c>
      <c r="N14" s="1">
        <v>1</v>
      </c>
      <c r="O14" s="1">
        <v>2</v>
      </c>
      <c r="P14" s="1">
        <v>0</v>
      </c>
      <c r="Q14" s="173">
        <f t="shared" si="1"/>
        <v>290</v>
      </c>
    </row>
    <row r="15" spans="2:17" ht="15" thickBot="1" x14ac:dyDescent="0.4">
      <c r="B15" s="111" t="s">
        <v>83</v>
      </c>
      <c r="C15" s="1">
        <v>190</v>
      </c>
      <c r="D15" s="1">
        <v>44</v>
      </c>
      <c r="E15" s="1">
        <v>22</v>
      </c>
      <c r="F15" s="1">
        <v>35</v>
      </c>
      <c r="G15" s="1">
        <v>6</v>
      </c>
      <c r="H15" s="87">
        <f t="shared" si="0"/>
        <v>297</v>
      </c>
      <c r="I15" s="1">
        <v>367</v>
      </c>
      <c r="J15" s="1">
        <v>9</v>
      </c>
      <c r="K15" s="1">
        <v>0</v>
      </c>
      <c r="L15" s="1">
        <v>417</v>
      </c>
      <c r="M15" s="1">
        <v>245</v>
      </c>
      <c r="N15" s="1">
        <v>0</v>
      </c>
      <c r="O15" s="1">
        <v>11</v>
      </c>
      <c r="P15" s="1">
        <v>0</v>
      </c>
      <c r="Q15" s="173">
        <f t="shared" si="1"/>
        <v>673</v>
      </c>
    </row>
    <row r="16" spans="2:17" ht="15" thickBot="1" x14ac:dyDescent="0.4">
      <c r="B16" s="111" t="s">
        <v>84</v>
      </c>
      <c r="C16" s="1">
        <v>14</v>
      </c>
      <c r="D16" s="1">
        <v>3</v>
      </c>
      <c r="E16" s="1">
        <v>0</v>
      </c>
      <c r="F16" s="1">
        <v>0</v>
      </c>
      <c r="G16" s="1">
        <v>0</v>
      </c>
      <c r="H16" s="87">
        <f t="shared" si="0"/>
        <v>17</v>
      </c>
      <c r="I16" s="1">
        <v>8</v>
      </c>
      <c r="J16" s="1">
        <v>1</v>
      </c>
      <c r="K16" s="1">
        <v>0</v>
      </c>
      <c r="L16" s="1">
        <v>7</v>
      </c>
      <c r="M16" s="1">
        <v>18</v>
      </c>
      <c r="N16" s="1">
        <v>0</v>
      </c>
      <c r="O16" s="1">
        <v>1</v>
      </c>
      <c r="P16" s="1">
        <v>0</v>
      </c>
      <c r="Q16" s="173">
        <f t="shared" si="1"/>
        <v>26</v>
      </c>
    </row>
    <row r="17" spans="2:25" ht="15" thickBot="1" x14ac:dyDescent="0.4">
      <c r="B17" s="16" t="s">
        <v>85</v>
      </c>
      <c r="C17" s="1">
        <v>47</v>
      </c>
      <c r="D17" s="1">
        <v>16</v>
      </c>
      <c r="E17" s="1">
        <v>9</v>
      </c>
      <c r="F17" s="1">
        <v>7</v>
      </c>
      <c r="G17" s="1">
        <v>2</v>
      </c>
      <c r="H17" s="87">
        <f t="shared" si="0"/>
        <v>81</v>
      </c>
      <c r="I17" s="3">
        <v>96</v>
      </c>
      <c r="J17" s="3">
        <v>4</v>
      </c>
      <c r="K17" s="1">
        <v>60</v>
      </c>
      <c r="L17" s="1">
        <v>103</v>
      </c>
      <c r="M17" s="1">
        <v>75</v>
      </c>
      <c r="N17" s="1">
        <v>1</v>
      </c>
      <c r="O17" s="1">
        <v>2</v>
      </c>
      <c r="P17" s="1">
        <v>60</v>
      </c>
      <c r="Q17" s="173">
        <f t="shared" si="1"/>
        <v>241</v>
      </c>
    </row>
    <row r="18" spans="2:25" ht="15" thickBot="1" x14ac:dyDescent="0.4">
      <c r="B18" s="16" t="s">
        <v>86</v>
      </c>
      <c r="C18" s="1">
        <v>1</v>
      </c>
      <c r="D18" s="1">
        <v>0</v>
      </c>
      <c r="E18" s="1">
        <v>0</v>
      </c>
      <c r="F18" s="1">
        <v>0</v>
      </c>
      <c r="G18" s="1">
        <v>0</v>
      </c>
      <c r="H18" s="87">
        <f t="shared" si="0"/>
        <v>1</v>
      </c>
      <c r="I18" s="1">
        <v>1</v>
      </c>
      <c r="J18" s="1">
        <v>0</v>
      </c>
      <c r="K18" s="1">
        <v>0</v>
      </c>
      <c r="L18" s="1">
        <v>0</v>
      </c>
      <c r="M18" s="1">
        <v>2</v>
      </c>
      <c r="N18" s="1">
        <v>0</v>
      </c>
      <c r="O18" s="1">
        <v>0</v>
      </c>
      <c r="P18" s="1">
        <v>0</v>
      </c>
      <c r="Q18" s="173">
        <f t="shared" si="1"/>
        <v>2</v>
      </c>
    </row>
    <row r="19" spans="2:25" ht="15" thickBot="1" x14ac:dyDescent="0.4">
      <c r="B19" s="16" t="s">
        <v>87</v>
      </c>
      <c r="C19" s="1">
        <v>17</v>
      </c>
      <c r="D19" s="1">
        <v>1</v>
      </c>
      <c r="E19" s="1">
        <v>1</v>
      </c>
      <c r="F19" s="1">
        <v>7</v>
      </c>
      <c r="G19" s="1">
        <v>0</v>
      </c>
      <c r="H19" s="87">
        <f t="shared" si="0"/>
        <v>26</v>
      </c>
      <c r="I19" s="3">
        <v>22</v>
      </c>
      <c r="J19" s="3">
        <v>1</v>
      </c>
      <c r="K19" s="1">
        <v>0</v>
      </c>
      <c r="L19" s="1">
        <v>27</v>
      </c>
      <c r="M19" s="1">
        <v>22</v>
      </c>
      <c r="N19" s="1">
        <v>0</v>
      </c>
      <c r="O19" s="1">
        <v>0</v>
      </c>
      <c r="P19" s="1">
        <v>0</v>
      </c>
      <c r="Q19" s="173">
        <f t="shared" si="1"/>
        <v>49</v>
      </c>
    </row>
    <row r="20" spans="2:25" ht="15" thickBot="1" x14ac:dyDescent="0.4">
      <c r="B20" s="16" t="s">
        <v>88</v>
      </c>
      <c r="C20" s="1">
        <v>4</v>
      </c>
      <c r="D20" s="1">
        <v>4</v>
      </c>
      <c r="E20" s="1">
        <v>0</v>
      </c>
      <c r="F20" s="1">
        <v>0</v>
      </c>
      <c r="G20" s="1">
        <v>0</v>
      </c>
      <c r="H20" s="87">
        <f t="shared" si="0"/>
        <v>8</v>
      </c>
      <c r="I20" s="3">
        <v>3</v>
      </c>
      <c r="J20" s="3">
        <v>0</v>
      </c>
      <c r="K20" s="1">
        <v>0</v>
      </c>
      <c r="L20" s="1">
        <v>5</v>
      </c>
      <c r="M20" s="1">
        <v>6</v>
      </c>
      <c r="N20" s="1">
        <v>0</v>
      </c>
      <c r="O20" s="1">
        <v>0</v>
      </c>
      <c r="P20" s="1">
        <v>0</v>
      </c>
      <c r="Q20" s="173">
        <f t="shared" si="1"/>
        <v>11</v>
      </c>
    </row>
    <row r="21" spans="2:25" ht="16" thickBot="1" x14ac:dyDescent="0.4">
      <c r="B21" s="51" t="s">
        <v>89</v>
      </c>
      <c r="C21" s="115">
        <f>SUM(C19:C20)</f>
        <v>21</v>
      </c>
      <c r="D21" s="115">
        <f t="shared" ref="D21:G21" si="2">SUM(D19:D20)</f>
        <v>5</v>
      </c>
      <c r="E21" s="115">
        <f t="shared" si="2"/>
        <v>1</v>
      </c>
      <c r="F21" s="115">
        <f t="shared" si="2"/>
        <v>7</v>
      </c>
      <c r="G21" s="115">
        <f t="shared" si="2"/>
        <v>0</v>
      </c>
      <c r="H21" s="87">
        <f t="shared" si="0"/>
        <v>34</v>
      </c>
      <c r="I21" s="115">
        <f>SUM(I19:I20)</f>
        <v>25</v>
      </c>
      <c r="J21" s="115">
        <f t="shared" ref="J21:P21" si="3">SUM(J19:J20)</f>
        <v>1</v>
      </c>
      <c r="K21" s="115">
        <f t="shared" si="3"/>
        <v>0</v>
      </c>
      <c r="L21" s="115">
        <f t="shared" si="3"/>
        <v>32</v>
      </c>
      <c r="M21" s="115">
        <f t="shared" si="3"/>
        <v>28</v>
      </c>
      <c r="N21" s="115">
        <f t="shared" si="3"/>
        <v>0</v>
      </c>
      <c r="O21" s="115">
        <f t="shared" si="3"/>
        <v>0</v>
      </c>
      <c r="P21" s="115">
        <f t="shared" si="3"/>
        <v>0</v>
      </c>
      <c r="Q21" s="173">
        <f t="shared" si="1"/>
        <v>60</v>
      </c>
    </row>
    <row r="22" spans="2:25" x14ac:dyDescent="0.3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Y22" s="10"/>
    </row>
    <row r="24" spans="2:25" x14ac:dyDescent="0.35">
      <c r="B24" s="2" t="s">
        <v>111</v>
      </c>
    </row>
    <row r="25" spans="2:25" x14ac:dyDescent="0.35">
      <c r="B25" s="116" t="s">
        <v>90</v>
      </c>
      <c r="C25" t="s">
        <v>112</v>
      </c>
      <c r="I25" s="99"/>
    </row>
    <row r="26" spans="2:25" x14ac:dyDescent="0.35">
      <c r="B26" s="116" t="s">
        <v>82</v>
      </c>
      <c r="C26" t="s">
        <v>113</v>
      </c>
      <c r="I26" s="99"/>
    </row>
    <row r="27" spans="2:25" x14ac:dyDescent="0.35">
      <c r="B27" s="117" t="s">
        <v>83</v>
      </c>
      <c r="C27" t="s">
        <v>114</v>
      </c>
      <c r="I27" s="99"/>
    </row>
    <row r="28" spans="2:25" x14ac:dyDescent="0.35">
      <c r="I28" s="99"/>
    </row>
  </sheetData>
  <mergeCells count="4">
    <mergeCell ref="B10:B11"/>
    <mergeCell ref="C10:K10"/>
    <mergeCell ref="L10:P10"/>
    <mergeCell ref="Q10:Q11"/>
  </mergeCells>
  <pageMargins left="0.7" right="0.7" top="0.75" bottom="0.75" header="0.3" footer="0.3"/>
  <pageSetup paperSize="9" scale="74" orientation="landscape" r:id="rId1"/>
  <ignoredErrors>
    <ignoredError sqref="C21:G21 I21:P21 Q12:Q21" formulaRange="1"/>
    <ignoredError sqref="H2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A4E5F-7545-44CE-B423-D50EBE852902}">
  <dimension ref="B1:V19"/>
  <sheetViews>
    <sheetView view="pageBreakPreview" zoomScale="60" zoomScaleNormal="80" workbookViewId="0">
      <selection activeCell="R5" sqref="R5:R15"/>
    </sheetView>
  </sheetViews>
  <sheetFormatPr defaultRowHeight="14.5" x14ac:dyDescent="0.35"/>
  <cols>
    <col min="2" max="2" width="21.453125" style="18" customWidth="1"/>
    <col min="3" max="4" width="8.81640625" style="18"/>
  </cols>
  <sheetData>
    <row r="1" spans="2:22" x14ac:dyDescent="0.35">
      <c r="B1" s="2" t="s">
        <v>116</v>
      </c>
    </row>
    <row r="2" spans="2:22" ht="15" thickBot="1" x14ac:dyDescent="0.4"/>
    <row r="3" spans="2:22" ht="22.4" customHeight="1" thickBot="1" x14ac:dyDescent="0.4">
      <c r="B3" s="11"/>
      <c r="C3" s="137" t="s">
        <v>56</v>
      </c>
      <c r="D3" s="137"/>
      <c r="E3" s="137" t="s">
        <v>50</v>
      </c>
      <c r="F3" s="137"/>
      <c r="G3" s="137"/>
      <c r="H3" s="137"/>
      <c r="I3" s="137"/>
      <c r="J3" s="137"/>
      <c r="K3" s="137" t="s">
        <v>35</v>
      </c>
      <c r="L3" s="137"/>
      <c r="M3" s="137"/>
      <c r="N3" s="137"/>
      <c r="O3" s="137"/>
      <c r="P3" s="137"/>
      <c r="Q3" s="137"/>
      <c r="R3" s="138" t="s">
        <v>58</v>
      </c>
      <c r="T3" s="97"/>
    </row>
    <row r="4" spans="2:22" ht="30" customHeight="1" thickBot="1" x14ac:dyDescent="0.4">
      <c r="B4" s="11"/>
      <c r="C4" s="22" t="s">
        <v>10</v>
      </c>
      <c r="D4" s="22" t="s">
        <v>1</v>
      </c>
      <c r="E4" s="22" t="s">
        <v>51</v>
      </c>
      <c r="F4" s="22" t="s">
        <v>52</v>
      </c>
      <c r="G4" s="22" t="s">
        <v>53</v>
      </c>
      <c r="H4" s="22" t="s">
        <v>54</v>
      </c>
      <c r="I4" s="22" t="s">
        <v>91</v>
      </c>
      <c r="J4" s="22" t="s">
        <v>92</v>
      </c>
      <c r="K4" s="22" t="s">
        <v>93</v>
      </c>
      <c r="L4" s="22" t="s">
        <v>75</v>
      </c>
      <c r="M4" s="22" t="s">
        <v>76</v>
      </c>
      <c r="N4" s="22" t="s">
        <v>24</v>
      </c>
      <c r="O4" s="22" t="s">
        <v>80</v>
      </c>
      <c r="P4" s="22" t="s">
        <v>17</v>
      </c>
      <c r="Q4" s="22" t="s">
        <v>78</v>
      </c>
      <c r="R4" s="138"/>
      <c r="T4" s="66"/>
      <c r="U4" s="66"/>
      <c r="V4" s="66"/>
    </row>
    <row r="5" spans="2:22" ht="15" thickBot="1" x14ac:dyDescent="0.4">
      <c r="B5" s="15" t="s">
        <v>44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5">
        <f>SUM(C5:D5)</f>
        <v>0</v>
      </c>
    </row>
    <row r="6" spans="2:22" ht="15" thickBot="1" x14ac:dyDescent="0.4">
      <c r="B6" s="15" t="s">
        <v>45</v>
      </c>
      <c r="C6" s="1">
        <v>0</v>
      </c>
      <c r="D6" s="1">
        <v>1</v>
      </c>
      <c r="E6" s="1">
        <v>0</v>
      </c>
      <c r="F6" s="1">
        <v>0</v>
      </c>
      <c r="G6" s="1">
        <v>0</v>
      </c>
      <c r="H6" s="1">
        <v>1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1</v>
      </c>
      <c r="R6" s="5">
        <f t="shared" ref="R6:R15" si="0">SUM(C6:D6)</f>
        <v>1</v>
      </c>
    </row>
    <row r="7" spans="2:22" ht="15" thickBot="1" x14ac:dyDescent="0.4">
      <c r="B7" s="15" t="s">
        <v>94</v>
      </c>
      <c r="C7" s="1">
        <v>1</v>
      </c>
      <c r="D7" s="1">
        <v>1</v>
      </c>
      <c r="E7" s="1">
        <v>0</v>
      </c>
      <c r="F7" s="1">
        <v>0</v>
      </c>
      <c r="G7" s="1">
        <v>1</v>
      </c>
      <c r="H7" s="1">
        <v>1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2</v>
      </c>
      <c r="R7" s="5">
        <f t="shared" si="0"/>
        <v>2</v>
      </c>
    </row>
    <row r="8" spans="2:22" ht="16" customHeight="1" thickBot="1" x14ac:dyDescent="0.4">
      <c r="B8" s="53" t="s">
        <v>95</v>
      </c>
      <c r="C8" s="1">
        <v>8</v>
      </c>
      <c r="D8" s="1">
        <v>5</v>
      </c>
      <c r="E8" s="1">
        <v>0</v>
      </c>
      <c r="F8" s="1">
        <v>9</v>
      </c>
      <c r="G8" s="1">
        <v>3</v>
      </c>
      <c r="H8" s="1">
        <v>1</v>
      </c>
      <c r="I8" s="1">
        <v>0</v>
      </c>
      <c r="J8" s="1">
        <v>0</v>
      </c>
      <c r="K8" s="1">
        <v>4</v>
      </c>
      <c r="L8" s="1">
        <v>1</v>
      </c>
      <c r="M8" s="1">
        <v>0</v>
      </c>
      <c r="N8" s="1">
        <v>2</v>
      </c>
      <c r="O8" s="1">
        <v>0</v>
      </c>
      <c r="P8" s="1">
        <v>0</v>
      </c>
      <c r="Q8" s="1">
        <v>6</v>
      </c>
      <c r="R8" s="5">
        <f t="shared" si="0"/>
        <v>13</v>
      </c>
    </row>
    <row r="9" spans="2:22" ht="16" customHeight="1" thickBot="1" x14ac:dyDescent="0.4">
      <c r="B9" s="53" t="s">
        <v>96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5">
        <f t="shared" si="0"/>
        <v>0</v>
      </c>
    </row>
    <row r="10" spans="2:22" ht="15" thickBot="1" x14ac:dyDescent="0.4">
      <c r="B10" s="53" t="s">
        <v>8</v>
      </c>
      <c r="C10" s="1">
        <v>9</v>
      </c>
      <c r="D10" s="1">
        <v>6</v>
      </c>
      <c r="E10" s="1">
        <v>0</v>
      </c>
      <c r="F10" s="1">
        <v>13</v>
      </c>
      <c r="G10" s="1">
        <v>1</v>
      </c>
      <c r="H10" s="1">
        <v>1</v>
      </c>
      <c r="I10" s="1">
        <v>0</v>
      </c>
      <c r="J10" s="1">
        <v>0</v>
      </c>
      <c r="K10" s="1">
        <v>3</v>
      </c>
      <c r="L10" s="1">
        <v>1</v>
      </c>
      <c r="M10" s="1">
        <v>0</v>
      </c>
      <c r="N10" s="1">
        <v>0</v>
      </c>
      <c r="O10" s="1">
        <v>0</v>
      </c>
      <c r="P10" s="1">
        <v>0</v>
      </c>
      <c r="Q10" s="1">
        <v>11</v>
      </c>
      <c r="R10" s="5">
        <f t="shared" si="0"/>
        <v>15</v>
      </c>
    </row>
    <row r="11" spans="2:22" ht="17.149999999999999" customHeight="1" thickBot="1" x14ac:dyDescent="0.4">
      <c r="B11" s="53" t="s">
        <v>32</v>
      </c>
      <c r="C11" s="1">
        <v>1</v>
      </c>
      <c r="D11" s="1">
        <v>2</v>
      </c>
      <c r="E11" s="1">
        <v>0</v>
      </c>
      <c r="F11" s="1">
        <v>3</v>
      </c>
      <c r="G11" s="1">
        <v>0</v>
      </c>
      <c r="H11" s="1">
        <v>0</v>
      </c>
      <c r="I11" s="1">
        <v>0</v>
      </c>
      <c r="J11" s="1">
        <v>0</v>
      </c>
      <c r="K11" s="1">
        <v>1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2</v>
      </c>
      <c r="R11" s="5">
        <f t="shared" si="0"/>
        <v>3</v>
      </c>
    </row>
    <row r="12" spans="2:22" ht="15" thickBot="1" x14ac:dyDescent="0.4">
      <c r="B12" s="53" t="s">
        <v>23</v>
      </c>
      <c r="C12" s="1">
        <v>1</v>
      </c>
      <c r="D12" s="1">
        <v>0</v>
      </c>
      <c r="E12" s="1">
        <v>0</v>
      </c>
      <c r="F12" s="1">
        <v>0</v>
      </c>
      <c r="G12" s="1">
        <v>0</v>
      </c>
      <c r="H12" s="1">
        <v>1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1</v>
      </c>
      <c r="R12" s="5">
        <f t="shared" si="0"/>
        <v>1</v>
      </c>
    </row>
    <row r="13" spans="2:22" ht="15" thickBot="1" x14ac:dyDescent="0.4">
      <c r="B13" s="53" t="s">
        <v>19</v>
      </c>
      <c r="C13" s="1">
        <v>4</v>
      </c>
      <c r="D13" s="1">
        <v>3</v>
      </c>
      <c r="E13" s="1">
        <v>0</v>
      </c>
      <c r="F13" s="1">
        <v>0</v>
      </c>
      <c r="G13" s="1">
        <v>5</v>
      </c>
      <c r="H13" s="1">
        <v>2</v>
      </c>
      <c r="I13" s="1">
        <v>0</v>
      </c>
      <c r="J13" s="1">
        <v>0</v>
      </c>
      <c r="K13" s="1">
        <v>1</v>
      </c>
      <c r="L13" s="1">
        <v>1</v>
      </c>
      <c r="M13" s="1">
        <v>0</v>
      </c>
      <c r="N13" s="1">
        <v>0</v>
      </c>
      <c r="O13" s="1">
        <v>0</v>
      </c>
      <c r="P13" s="1">
        <v>0</v>
      </c>
      <c r="Q13" s="1">
        <v>5</v>
      </c>
      <c r="R13" s="5">
        <f t="shared" si="0"/>
        <v>7</v>
      </c>
    </row>
    <row r="14" spans="2:22" ht="15" thickBot="1" x14ac:dyDescent="0.4">
      <c r="B14" s="54" t="s">
        <v>15</v>
      </c>
      <c r="C14" s="55">
        <v>5</v>
      </c>
      <c r="D14" s="55">
        <v>4</v>
      </c>
      <c r="E14" s="55">
        <v>0</v>
      </c>
      <c r="F14" s="55">
        <v>3</v>
      </c>
      <c r="G14" s="55">
        <v>0</v>
      </c>
      <c r="H14" s="55">
        <v>1</v>
      </c>
      <c r="I14" s="55">
        <v>3</v>
      </c>
      <c r="J14" s="55">
        <v>2</v>
      </c>
      <c r="K14" s="55">
        <v>3</v>
      </c>
      <c r="L14" s="55">
        <v>1</v>
      </c>
      <c r="M14" s="55">
        <v>0</v>
      </c>
      <c r="N14" s="55">
        <v>0</v>
      </c>
      <c r="O14" s="55">
        <v>0</v>
      </c>
      <c r="P14" s="55">
        <v>0</v>
      </c>
      <c r="Q14" s="55">
        <v>5</v>
      </c>
      <c r="R14" s="5">
        <f t="shared" si="0"/>
        <v>9</v>
      </c>
    </row>
    <row r="15" spans="2:22" ht="15" thickBot="1" x14ac:dyDescent="0.4">
      <c r="B15" s="56" t="s">
        <v>33</v>
      </c>
      <c r="C15" s="5">
        <f>SUM(C5:C14)</f>
        <v>29</v>
      </c>
      <c r="D15" s="5">
        <f t="shared" ref="D15:Q15" si="1">SUM(D5:D14)</f>
        <v>22</v>
      </c>
      <c r="E15" s="5">
        <f t="shared" si="1"/>
        <v>0</v>
      </c>
      <c r="F15" s="5">
        <f t="shared" si="1"/>
        <v>28</v>
      </c>
      <c r="G15" s="5">
        <f t="shared" si="1"/>
        <v>10</v>
      </c>
      <c r="H15" s="5">
        <f t="shared" si="1"/>
        <v>8</v>
      </c>
      <c r="I15" s="5">
        <f t="shared" si="1"/>
        <v>3</v>
      </c>
      <c r="J15" s="5">
        <f t="shared" si="1"/>
        <v>2</v>
      </c>
      <c r="K15" s="5">
        <f t="shared" si="1"/>
        <v>12</v>
      </c>
      <c r="L15" s="5">
        <f t="shared" si="1"/>
        <v>4</v>
      </c>
      <c r="M15" s="5">
        <f t="shared" si="1"/>
        <v>0</v>
      </c>
      <c r="N15" s="5">
        <f t="shared" si="1"/>
        <v>2</v>
      </c>
      <c r="O15" s="5">
        <f t="shared" si="1"/>
        <v>0</v>
      </c>
      <c r="P15" s="5">
        <f t="shared" si="1"/>
        <v>0</v>
      </c>
      <c r="Q15" s="5">
        <f t="shared" si="1"/>
        <v>33</v>
      </c>
      <c r="R15" s="5">
        <f t="shared" si="0"/>
        <v>51</v>
      </c>
      <c r="T15" s="2"/>
      <c r="U15" s="2"/>
      <c r="V15" s="2"/>
    </row>
    <row r="16" spans="2:22" s="18" customFormat="1" ht="12" x14ac:dyDescent="0.3"/>
    <row r="17" spans="2:18" x14ac:dyDescent="0.35">
      <c r="B17" s="101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2:18" x14ac:dyDescent="0.35"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2:18" x14ac:dyDescent="0.35">
      <c r="D19" s="100"/>
      <c r="E19" s="57"/>
      <c r="F19" s="57"/>
      <c r="G19" s="57"/>
      <c r="H19" s="57"/>
      <c r="I19" s="57"/>
      <c r="J19" s="57"/>
      <c r="K19" s="100"/>
    </row>
  </sheetData>
  <mergeCells count="4">
    <mergeCell ref="C3:D3"/>
    <mergeCell ref="E3:J3"/>
    <mergeCell ref="K3:Q3"/>
    <mergeCell ref="R3:R4"/>
  </mergeCells>
  <pageMargins left="0.7" right="0.7" top="0.75" bottom="0.75" header="0.3" footer="0.3"/>
  <pageSetup paperSize="9" scale="77" orientation="landscape" r:id="rId1"/>
  <ignoredErrors>
    <ignoredError sqref="R5:R1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7A4E4-3BFF-4C14-9620-AB9323FED2D4}">
  <dimension ref="B1:Q28"/>
  <sheetViews>
    <sheetView view="pageBreakPreview" zoomScale="60" zoomScaleNormal="80" workbookViewId="0">
      <selection activeCell="B1" sqref="B1"/>
    </sheetView>
  </sheetViews>
  <sheetFormatPr defaultColWidth="8.81640625" defaultRowHeight="14.5" x14ac:dyDescent="0.35"/>
  <cols>
    <col min="2" max="2" width="19.1796875" customWidth="1"/>
    <col min="3" max="4" width="12.81640625" customWidth="1"/>
    <col min="10" max="10" width="12.1796875" customWidth="1"/>
  </cols>
  <sheetData>
    <row r="1" spans="2:17" x14ac:dyDescent="0.35">
      <c r="B1" s="2" t="s">
        <v>97</v>
      </c>
    </row>
    <row r="2" spans="2:17" ht="15" thickBot="1" x14ac:dyDescent="0.4"/>
    <row r="3" spans="2:17" ht="15" thickBot="1" x14ac:dyDescent="0.4">
      <c r="B3" s="149" t="s">
        <v>98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</row>
    <row r="4" spans="2:17" ht="27" customHeight="1" thickBot="1" x14ac:dyDescent="0.4">
      <c r="B4" s="150"/>
      <c r="C4" s="150"/>
      <c r="D4" s="150"/>
      <c r="E4" s="151" t="s">
        <v>56</v>
      </c>
      <c r="F4" s="151"/>
      <c r="G4" s="151"/>
      <c r="H4" s="151" t="s">
        <v>35</v>
      </c>
      <c r="I4" s="151"/>
      <c r="J4" s="151"/>
      <c r="K4" s="151" t="s">
        <v>50</v>
      </c>
      <c r="L4" s="151"/>
      <c r="M4" s="151"/>
      <c r="N4" s="151"/>
      <c r="O4" s="151" t="s">
        <v>70</v>
      </c>
      <c r="P4" s="151"/>
      <c r="Q4" s="151"/>
    </row>
    <row r="5" spans="2:17" ht="36" customHeight="1" thickBot="1" x14ac:dyDescent="0.4">
      <c r="B5" s="152" t="s">
        <v>99</v>
      </c>
      <c r="C5" s="153" t="s">
        <v>105</v>
      </c>
      <c r="D5" s="153" t="s">
        <v>117</v>
      </c>
      <c r="E5" s="151" t="s">
        <v>10</v>
      </c>
      <c r="F5" s="151" t="s">
        <v>1</v>
      </c>
      <c r="G5" s="151" t="s">
        <v>71</v>
      </c>
      <c r="H5" s="151" t="s">
        <v>78</v>
      </c>
      <c r="I5" s="153" t="s">
        <v>100</v>
      </c>
      <c r="J5" s="153" t="s">
        <v>101</v>
      </c>
      <c r="K5" s="151" t="s">
        <v>52</v>
      </c>
      <c r="L5" s="151" t="s">
        <v>53</v>
      </c>
      <c r="M5" s="151" t="s">
        <v>54</v>
      </c>
      <c r="N5" s="151" t="s">
        <v>55</v>
      </c>
      <c r="O5" s="151" t="s">
        <v>3</v>
      </c>
      <c r="P5" s="151" t="s">
        <v>102</v>
      </c>
      <c r="Q5" s="151" t="s">
        <v>71</v>
      </c>
    </row>
    <row r="6" spans="2:17" ht="15" thickBot="1" x14ac:dyDescent="0.4">
      <c r="B6" s="152"/>
      <c r="C6" s="153"/>
      <c r="D6" s="153"/>
      <c r="E6" s="151"/>
      <c r="F6" s="151"/>
      <c r="G6" s="151"/>
      <c r="H6" s="151"/>
      <c r="I6" s="153"/>
      <c r="J6" s="153"/>
      <c r="K6" s="151"/>
      <c r="L6" s="151"/>
      <c r="M6" s="151"/>
      <c r="N6" s="151"/>
      <c r="O6" s="151"/>
      <c r="P6" s="151"/>
      <c r="Q6" s="151"/>
    </row>
    <row r="7" spans="2:17" ht="15" thickBot="1" x14ac:dyDescent="0.4">
      <c r="B7" s="17" t="s">
        <v>45</v>
      </c>
      <c r="C7" s="58">
        <v>2</v>
      </c>
      <c r="D7" s="58">
        <v>21</v>
      </c>
      <c r="E7" s="7">
        <v>12</v>
      </c>
      <c r="F7" s="7">
        <v>7</v>
      </c>
      <c r="G7" s="7">
        <v>2</v>
      </c>
      <c r="H7" s="7">
        <v>17</v>
      </c>
      <c r="I7" s="7">
        <v>3</v>
      </c>
      <c r="J7" s="7">
        <v>1</v>
      </c>
      <c r="K7" s="7">
        <v>1</v>
      </c>
      <c r="L7" s="7">
        <v>7</v>
      </c>
      <c r="M7" s="7">
        <v>12</v>
      </c>
      <c r="N7" s="7">
        <v>1</v>
      </c>
      <c r="O7" s="7">
        <v>20</v>
      </c>
      <c r="P7" s="7">
        <v>0</v>
      </c>
      <c r="Q7" s="7">
        <v>1</v>
      </c>
    </row>
    <row r="8" spans="2:17" ht="15" thickBot="1" x14ac:dyDescent="0.4">
      <c r="B8" s="17" t="s">
        <v>12</v>
      </c>
      <c r="C8" s="6">
        <v>5</v>
      </c>
      <c r="D8" s="6">
        <v>65</v>
      </c>
      <c r="E8" s="7">
        <v>36</v>
      </c>
      <c r="F8" s="7">
        <v>28</v>
      </c>
      <c r="G8" s="7">
        <v>1</v>
      </c>
      <c r="H8" s="7">
        <v>52</v>
      </c>
      <c r="I8" s="7">
        <v>9</v>
      </c>
      <c r="J8" s="7">
        <v>4</v>
      </c>
      <c r="K8" s="7">
        <v>21</v>
      </c>
      <c r="L8" s="7">
        <v>28</v>
      </c>
      <c r="M8" s="7">
        <v>16</v>
      </c>
      <c r="N8" s="7">
        <v>0</v>
      </c>
      <c r="O8" s="7">
        <v>51</v>
      </c>
      <c r="P8" s="7">
        <v>8</v>
      </c>
      <c r="Q8" s="7">
        <v>6</v>
      </c>
    </row>
    <row r="9" spans="2:17" ht="15" thickBot="1" x14ac:dyDescent="0.4">
      <c r="B9" s="17" t="s">
        <v>0</v>
      </c>
      <c r="C9" s="7" t="s">
        <v>31</v>
      </c>
      <c r="D9" s="7">
        <v>43</v>
      </c>
      <c r="E9" s="7">
        <v>28</v>
      </c>
      <c r="F9" s="7">
        <v>15</v>
      </c>
      <c r="G9" s="7">
        <v>0</v>
      </c>
      <c r="H9" s="7">
        <v>30</v>
      </c>
      <c r="I9" s="7">
        <v>12</v>
      </c>
      <c r="J9" s="7">
        <v>1</v>
      </c>
      <c r="K9" s="7">
        <v>39</v>
      </c>
      <c r="L9" s="7">
        <v>4</v>
      </c>
      <c r="M9" s="7">
        <v>0</v>
      </c>
      <c r="N9" s="7">
        <v>0</v>
      </c>
      <c r="O9" s="7">
        <v>36</v>
      </c>
      <c r="P9" s="7">
        <v>6</v>
      </c>
      <c r="Q9" s="7">
        <v>1</v>
      </c>
    </row>
    <row r="10" spans="2:17" ht="15" thickBot="1" x14ac:dyDescent="0.4">
      <c r="B10" s="17" t="s">
        <v>29</v>
      </c>
      <c r="C10" s="7" t="s">
        <v>31</v>
      </c>
      <c r="D10" s="7">
        <v>50</v>
      </c>
      <c r="E10" s="7">
        <v>29</v>
      </c>
      <c r="F10" s="7">
        <v>21</v>
      </c>
      <c r="G10" s="7">
        <v>0</v>
      </c>
      <c r="H10" s="7">
        <v>37</v>
      </c>
      <c r="I10" s="7">
        <v>11</v>
      </c>
      <c r="J10" s="7">
        <v>2</v>
      </c>
      <c r="K10" s="7">
        <v>42</v>
      </c>
      <c r="L10" s="7">
        <v>8</v>
      </c>
      <c r="M10" s="7">
        <v>0</v>
      </c>
      <c r="N10" s="7">
        <v>0</v>
      </c>
      <c r="O10" s="7">
        <v>39</v>
      </c>
      <c r="P10" s="7">
        <v>9</v>
      </c>
      <c r="Q10" s="7">
        <v>2</v>
      </c>
    </row>
    <row r="11" spans="2:17" ht="15" thickBot="1" x14ac:dyDescent="0.4">
      <c r="B11" s="17" t="s">
        <v>103</v>
      </c>
      <c r="C11" s="7">
        <v>3</v>
      </c>
      <c r="D11" s="7">
        <v>17</v>
      </c>
      <c r="E11" s="7">
        <v>6</v>
      </c>
      <c r="F11" s="7">
        <v>11</v>
      </c>
      <c r="G11" s="7">
        <v>0</v>
      </c>
      <c r="H11" s="7">
        <v>15</v>
      </c>
      <c r="I11" s="7">
        <v>2</v>
      </c>
      <c r="J11" s="7">
        <v>0</v>
      </c>
      <c r="K11" s="7">
        <v>7</v>
      </c>
      <c r="L11" s="7">
        <v>8</v>
      </c>
      <c r="M11" s="7">
        <v>2</v>
      </c>
      <c r="N11" s="7">
        <v>0</v>
      </c>
      <c r="O11" s="7">
        <v>17</v>
      </c>
      <c r="P11" s="7">
        <v>0</v>
      </c>
      <c r="Q11" s="7">
        <v>0</v>
      </c>
    </row>
    <row r="12" spans="2:17" ht="15" thickBot="1" x14ac:dyDescent="0.4">
      <c r="B12" s="17" t="s">
        <v>19</v>
      </c>
      <c r="C12" s="7">
        <v>1</v>
      </c>
      <c r="D12" s="7">
        <v>1</v>
      </c>
      <c r="E12" s="7">
        <v>0</v>
      </c>
      <c r="F12" s="7">
        <v>1</v>
      </c>
      <c r="G12" s="7">
        <v>0</v>
      </c>
      <c r="H12" s="7">
        <v>1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1</v>
      </c>
      <c r="O12" s="7">
        <v>1</v>
      </c>
      <c r="P12" s="7">
        <v>0</v>
      </c>
      <c r="Q12" s="7">
        <v>0</v>
      </c>
    </row>
    <row r="13" spans="2:17" ht="15" thickBot="1" x14ac:dyDescent="0.4">
      <c r="B13" s="60" t="s">
        <v>33</v>
      </c>
      <c r="C13" s="8">
        <f>SUM(C7:C12)</f>
        <v>11</v>
      </c>
      <c r="D13" s="8">
        <f>SUM(D7:D12)</f>
        <v>197</v>
      </c>
      <c r="E13" s="7">
        <f t="shared" ref="E13:Q13" si="0">SUM(E6:E12)</f>
        <v>111</v>
      </c>
      <c r="F13" s="7">
        <f t="shared" si="0"/>
        <v>83</v>
      </c>
      <c r="G13" s="7">
        <f t="shared" si="0"/>
        <v>3</v>
      </c>
      <c r="H13" s="7">
        <f t="shared" si="0"/>
        <v>152</v>
      </c>
      <c r="I13" s="7">
        <f t="shared" si="0"/>
        <v>37</v>
      </c>
      <c r="J13" s="7">
        <f t="shared" si="0"/>
        <v>8</v>
      </c>
      <c r="K13" s="7">
        <f t="shared" si="0"/>
        <v>110</v>
      </c>
      <c r="L13" s="7">
        <f t="shared" si="0"/>
        <v>55</v>
      </c>
      <c r="M13" s="7">
        <f t="shared" si="0"/>
        <v>30</v>
      </c>
      <c r="N13" s="7">
        <f t="shared" si="0"/>
        <v>2</v>
      </c>
      <c r="O13" s="7">
        <f t="shared" si="0"/>
        <v>164</v>
      </c>
      <c r="P13" s="7">
        <f t="shared" si="0"/>
        <v>23</v>
      </c>
      <c r="Q13" s="7">
        <f t="shared" si="0"/>
        <v>10</v>
      </c>
    </row>
    <row r="17" spans="2:17" ht="15" thickBot="1" x14ac:dyDescent="0.4"/>
    <row r="18" spans="2:17" ht="15" thickBot="1" x14ac:dyDescent="0.4">
      <c r="B18" s="149" t="s">
        <v>104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</row>
    <row r="19" spans="2:17" ht="20.5" customHeight="1" thickBot="1" x14ac:dyDescent="0.4">
      <c r="B19" s="154"/>
      <c r="C19" s="154"/>
      <c r="D19" s="154"/>
      <c r="E19" s="151" t="s">
        <v>56</v>
      </c>
      <c r="F19" s="151"/>
      <c r="G19" s="151"/>
      <c r="H19" s="151" t="s">
        <v>35</v>
      </c>
      <c r="I19" s="151"/>
      <c r="J19" s="151"/>
      <c r="K19" s="155" t="s">
        <v>50</v>
      </c>
      <c r="L19" s="155"/>
      <c r="M19" s="155"/>
      <c r="N19" s="155"/>
      <c r="O19" s="151" t="s">
        <v>70</v>
      </c>
      <c r="P19" s="151"/>
      <c r="Q19" s="151"/>
    </row>
    <row r="20" spans="2:17" ht="22.75" customHeight="1" thickBot="1" x14ac:dyDescent="0.4">
      <c r="B20" s="152" t="s">
        <v>99</v>
      </c>
      <c r="C20" s="153" t="s">
        <v>105</v>
      </c>
      <c r="D20" s="153" t="s">
        <v>106</v>
      </c>
      <c r="E20" s="151" t="s">
        <v>10</v>
      </c>
      <c r="F20" s="151" t="s">
        <v>1</v>
      </c>
      <c r="G20" s="151" t="s">
        <v>71</v>
      </c>
      <c r="H20" s="151" t="s">
        <v>78</v>
      </c>
      <c r="I20" s="153" t="s">
        <v>100</v>
      </c>
      <c r="J20" s="153" t="s">
        <v>101</v>
      </c>
      <c r="K20" s="139" t="s">
        <v>52</v>
      </c>
      <c r="L20" s="139" t="s">
        <v>53</v>
      </c>
      <c r="M20" s="139" t="s">
        <v>54</v>
      </c>
      <c r="N20" s="139" t="s">
        <v>55</v>
      </c>
      <c r="O20" s="151" t="s">
        <v>3</v>
      </c>
      <c r="P20" s="151" t="s">
        <v>102</v>
      </c>
      <c r="Q20" s="151" t="s">
        <v>71</v>
      </c>
    </row>
    <row r="21" spans="2:17" ht="28.4" customHeight="1" thickBot="1" x14ac:dyDescent="0.4">
      <c r="B21" s="152"/>
      <c r="C21" s="153"/>
      <c r="D21" s="153"/>
      <c r="E21" s="151"/>
      <c r="F21" s="151"/>
      <c r="G21" s="151"/>
      <c r="H21" s="151"/>
      <c r="I21" s="153"/>
      <c r="J21" s="153"/>
      <c r="K21" s="140"/>
      <c r="L21" s="140"/>
      <c r="M21" s="140"/>
      <c r="N21" s="140"/>
      <c r="O21" s="151"/>
      <c r="P21" s="151"/>
      <c r="Q21" s="151"/>
    </row>
    <row r="22" spans="2:17" ht="15" thickBot="1" x14ac:dyDescent="0.4">
      <c r="B22" s="17" t="s">
        <v>45</v>
      </c>
      <c r="C22" s="58">
        <v>2</v>
      </c>
      <c r="D22" s="58">
        <v>21</v>
      </c>
      <c r="E22" s="52">
        <f>E7/$D$22/1</f>
        <v>0.5714285714285714</v>
      </c>
      <c r="F22" s="52">
        <f t="shared" ref="F22:Q22" si="1">F7/$D$22/1</f>
        <v>0.33333333333333331</v>
      </c>
      <c r="G22" s="52">
        <f>G7/$D$22/1</f>
        <v>9.5238095238095233E-2</v>
      </c>
      <c r="H22" s="52">
        <f t="shared" si="1"/>
        <v>0.80952380952380953</v>
      </c>
      <c r="I22" s="52">
        <f t="shared" si="1"/>
        <v>0.14285714285714285</v>
      </c>
      <c r="J22" s="52">
        <f t="shared" si="1"/>
        <v>4.7619047619047616E-2</v>
      </c>
      <c r="K22" s="52">
        <f t="shared" si="1"/>
        <v>4.7619047619047616E-2</v>
      </c>
      <c r="L22" s="52">
        <f t="shared" si="1"/>
        <v>0.33333333333333331</v>
      </c>
      <c r="M22" s="52">
        <f t="shared" si="1"/>
        <v>0.5714285714285714</v>
      </c>
      <c r="N22" s="52">
        <f t="shared" si="1"/>
        <v>4.7619047619047616E-2</v>
      </c>
      <c r="O22" s="52">
        <f t="shared" si="1"/>
        <v>0.95238095238095233</v>
      </c>
      <c r="P22" s="52">
        <f t="shared" si="1"/>
        <v>0</v>
      </c>
      <c r="Q22" s="52">
        <f t="shared" si="1"/>
        <v>4.7619047619047616E-2</v>
      </c>
    </row>
    <row r="23" spans="2:17" ht="15" thickBot="1" x14ac:dyDescent="0.4">
      <c r="B23" s="17" t="s">
        <v>12</v>
      </c>
      <c r="C23" s="6">
        <v>5</v>
      </c>
      <c r="D23" s="6">
        <v>65</v>
      </c>
      <c r="E23" s="52">
        <f>E8/$D$8/1</f>
        <v>0.55384615384615388</v>
      </c>
      <c r="F23" s="52">
        <f t="shared" ref="F23:Q23" si="2">F8/$D$8/1</f>
        <v>0.43076923076923079</v>
      </c>
      <c r="G23" s="52">
        <f>G8/$D$8/1</f>
        <v>1.5384615384615385E-2</v>
      </c>
      <c r="H23" s="52">
        <f t="shared" si="2"/>
        <v>0.8</v>
      </c>
      <c r="I23" s="52">
        <f t="shared" si="2"/>
        <v>0.13846153846153847</v>
      </c>
      <c r="J23" s="52">
        <f t="shared" si="2"/>
        <v>6.1538461538461542E-2</v>
      </c>
      <c r="K23" s="52">
        <f t="shared" si="2"/>
        <v>0.32307692307692309</v>
      </c>
      <c r="L23" s="52">
        <f t="shared" si="2"/>
        <v>0.43076923076923079</v>
      </c>
      <c r="M23" s="52">
        <f t="shared" si="2"/>
        <v>0.24615384615384617</v>
      </c>
      <c r="N23" s="52">
        <f t="shared" si="2"/>
        <v>0</v>
      </c>
      <c r="O23" s="52">
        <f t="shared" si="2"/>
        <v>0.7846153846153846</v>
      </c>
      <c r="P23" s="52">
        <f t="shared" si="2"/>
        <v>0.12307692307692308</v>
      </c>
      <c r="Q23" s="52">
        <f t="shared" si="2"/>
        <v>9.2307692307692313E-2</v>
      </c>
    </row>
    <row r="24" spans="2:17" ht="15" thickBot="1" x14ac:dyDescent="0.4">
      <c r="B24" s="17" t="s">
        <v>0</v>
      </c>
      <c r="C24" s="7" t="s">
        <v>31</v>
      </c>
      <c r="D24" s="7">
        <v>43</v>
      </c>
      <c r="E24" s="52">
        <f t="shared" ref="E24:Q24" si="3">E9/$D$9/1</f>
        <v>0.65116279069767447</v>
      </c>
      <c r="F24" s="52">
        <f t="shared" si="3"/>
        <v>0.34883720930232559</v>
      </c>
      <c r="G24" s="52">
        <f>G9/$D$9/1</f>
        <v>0</v>
      </c>
      <c r="H24" s="52">
        <f t="shared" si="3"/>
        <v>0.69767441860465118</v>
      </c>
      <c r="I24" s="52">
        <f t="shared" si="3"/>
        <v>0.27906976744186046</v>
      </c>
      <c r="J24" s="52">
        <f t="shared" si="3"/>
        <v>2.3255813953488372E-2</v>
      </c>
      <c r="K24" s="52">
        <f t="shared" si="3"/>
        <v>0.90697674418604646</v>
      </c>
      <c r="L24" s="52">
        <f t="shared" si="3"/>
        <v>9.3023255813953487E-2</v>
      </c>
      <c r="M24" s="52">
        <f t="shared" si="3"/>
        <v>0</v>
      </c>
      <c r="N24" s="52">
        <f t="shared" si="3"/>
        <v>0</v>
      </c>
      <c r="O24" s="52">
        <f t="shared" si="3"/>
        <v>0.83720930232558144</v>
      </c>
      <c r="P24" s="52">
        <f t="shared" si="3"/>
        <v>0.13953488372093023</v>
      </c>
      <c r="Q24" s="52">
        <f t="shared" si="3"/>
        <v>2.3255813953488372E-2</v>
      </c>
    </row>
    <row r="25" spans="2:17" ht="15" thickBot="1" x14ac:dyDescent="0.4">
      <c r="B25" s="17" t="s">
        <v>29</v>
      </c>
      <c r="C25" s="7" t="s">
        <v>31</v>
      </c>
      <c r="D25" s="7">
        <v>50</v>
      </c>
      <c r="E25" s="52">
        <f t="shared" ref="E25:Q25" si="4">E10/$D$10/1</f>
        <v>0.57999999999999996</v>
      </c>
      <c r="F25" s="52">
        <f t="shared" si="4"/>
        <v>0.42</v>
      </c>
      <c r="G25" s="52">
        <f>G10/$D$10/1</f>
        <v>0</v>
      </c>
      <c r="H25" s="52">
        <f t="shared" si="4"/>
        <v>0.74</v>
      </c>
      <c r="I25" s="52">
        <f t="shared" si="4"/>
        <v>0.22</v>
      </c>
      <c r="J25" s="52">
        <f t="shared" si="4"/>
        <v>0.04</v>
      </c>
      <c r="K25" s="52">
        <f t="shared" si="4"/>
        <v>0.84</v>
      </c>
      <c r="L25" s="52">
        <f t="shared" si="4"/>
        <v>0.16</v>
      </c>
      <c r="M25" s="52">
        <f t="shared" si="4"/>
        <v>0</v>
      </c>
      <c r="N25" s="52">
        <f t="shared" si="4"/>
        <v>0</v>
      </c>
      <c r="O25" s="52">
        <f t="shared" si="4"/>
        <v>0.78</v>
      </c>
      <c r="P25" s="52">
        <f t="shared" si="4"/>
        <v>0.18</v>
      </c>
      <c r="Q25" s="52">
        <f t="shared" si="4"/>
        <v>0.04</v>
      </c>
    </row>
    <row r="26" spans="2:17" ht="15" thickBot="1" x14ac:dyDescent="0.4">
      <c r="B26" s="17" t="s">
        <v>21</v>
      </c>
      <c r="C26" s="7">
        <v>3</v>
      </c>
      <c r="D26" s="7">
        <v>17</v>
      </c>
      <c r="E26" s="52">
        <f t="shared" ref="E26:Q26" si="5">E11/$D$11/1</f>
        <v>0.35294117647058826</v>
      </c>
      <c r="F26" s="52">
        <f t="shared" si="5"/>
        <v>0.6470588235294118</v>
      </c>
      <c r="G26" s="52">
        <f>G11/$D$11/1</f>
        <v>0</v>
      </c>
      <c r="H26" s="52">
        <f t="shared" si="5"/>
        <v>0.88235294117647056</v>
      </c>
      <c r="I26" s="52">
        <f t="shared" si="5"/>
        <v>0.11764705882352941</v>
      </c>
      <c r="J26" s="52">
        <f t="shared" si="5"/>
        <v>0</v>
      </c>
      <c r="K26" s="52">
        <f t="shared" si="5"/>
        <v>0.41176470588235292</v>
      </c>
      <c r="L26" s="52">
        <f t="shared" si="5"/>
        <v>0.47058823529411764</v>
      </c>
      <c r="M26" s="52">
        <f t="shared" si="5"/>
        <v>0.11764705882352941</v>
      </c>
      <c r="N26" s="52">
        <f t="shared" si="5"/>
        <v>0</v>
      </c>
      <c r="O26" s="52">
        <f t="shared" si="5"/>
        <v>1</v>
      </c>
      <c r="P26" s="52">
        <f t="shared" si="5"/>
        <v>0</v>
      </c>
      <c r="Q26" s="52">
        <f t="shared" si="5"/>
        <v>0</v>
      </c>
    </row>
    <row r="27" spans="2:17" ht="15" thickBot="1" x14ac:dyDescent="0.4">
      <c r="B27" s="17" t="s">
        <v>19</v>
      </c>
      <c r="C27" s="7">
        <v>1</v>
      </c>
      <c r="D27" s="7">
        <v>1</v>
      </c>
      <c r="E27" s="52">
        <f>E12/$D$12/1</f>
        <v>0</v>
      </c>
      <c r="F27" s="52">
        <f t="shared" ref="F27:N27" si="6">F12/$D$12/1</f>
        <v>1</v>
      </c>
      <c r="G27" s="52">
        <f>G12/$D$12/1</f>
        <v>0</v>
      </c>
      <c r="H27" s="52">
        <f t="shared" si="6"/>
        <v>1</v>
      </c>
      <c r="I27" s="52">
        <f t="shared" si="6"/>
        <v>0</v>
      </c>
      <c r="J27" s="52">
        <f t="shared" si="6"/>
        <v>0</v>
      </c>
      <c r="K27" s="52">
        <f t="shared" si="6"/>
        <v>0</v>
      </c>
      <c r="L27" s="52">
        <f t="shared" si="6"/>
        <v>0</v>
      </c>
      <c r="M27" s="52">
        <f t="shared" si="6"/>
        <v>0</v>
      </c>
      <c r="N27" s="52">
        <f t="shared" si="6"/>
        <v>1</v>
      </c>
      <c r="O27" s="52">
        <f>O12/$D$12/1</f>
        <v>1</v>
      </c>
      <c r="P27" s="52">
        <f t="shared" ref="P27" si="7">P12/$D$12/1</f>
        <v>0</v>
      </c>
      <c r="Q27" s="52">
        <f>Q12/$D$12/1</f>
        <v>0</v>
      </c>
    </row>
    <row r="28" spans="2:17" ht="15" thickBot="1" x14ac:dyDescent="0.4">
      <c r="B28" s="9" t="s">
        <v>33</v>
      </c>
      <c r="C28" s="8">
        <f>SUM(C22:C27)</f>
        <v>11</v>
      </c>
      <c r="D28" s="8">
        <f>SUM(D22:D27)</f>
        <v>197</v>
      </c>
      <c r="E28" s="12">
        <f>E13/$D$13/1</f>
        <v>0.56345177664974622</v>
      </c>
      <c r="F28" s="12">
        <f t="shared" ref="F28:N28" si="8">F13/$D$13/1</f>
        <v>0.42131979695431471</v>
      </c>
      <c r="G28" s="12">
        <f>G13/$D$13/1</f>
        <v>1.5228426395939087E-2</v>
      </c>
      <c r="H28" s="12">
        <f t="shared" si="8"/>
        <v>0.77157360406091369</v>
      </c>
      <c r="I28" s="12">
        <f t="shared" si="8"/>
        <v>0.18781725888324874</v>
      </c>
      <c r="J28" s="12">
        <f t="shared" si="8"/>
        <v>4.060913705583756E-2</v>
      </c>
      <c r="K28" s="12">
        <f t="shared" si="8"/>
        <v>0.55837563451776651</v>
      </c>
      <c r="L28" s="12">
        <f t="shared" si="8"/>
        <v>0.27918781725888325</v>
      </c>
      <c r="M28" s="12">
        <f t="shared" si="8"/>
        <v>0.15228426395939088</v>
      </c>
      <c r="N28" s="12">
        <f t="shared" si="8"/>
        <v>1.015228426395939E-2</v>
      </c>
      <c r="O28" s="12">
        <f>O13/$D$13/1</f>
        <v>0.8324873096446701</v>
      </c>
      <c r="P28" s="12">
        <f t="shared" ref="P28:Q28" si="9">P13/$D$13/1</f>
        <v>0.116751269035533</v>
      </c>
      <c r="Q28" s="12">
        <f t="shared" si="9"/>
        <v>5.0761421319796954E-2</v>
      </c>
    </row>
  </sheetData>
  <mergeCells count="43">
    <mergeCell ref="K20:K21"/>
    <mergeCell ref="L20:L21"/>
    <mergeCell ref="M20:M21"/>
    <mergeCell ref="N20:N21"/>
    <mergeCell ref="F20:F21"/>
    <mergeCell ref="B4:D4"/>
    <mergeCell ref="E4:G4"/>
    <mergeCell ref="H4:J4"/>
    <mergeCell ref="K4:N4"/>
    <mergeCell ref="B5:B6"/>
    <mergeCell ref="E5:E6"/>
    <mergeCell ref="F5:F6"/>
    <mergeCell ref="G5:G6"/>
    <mergeCell ref="H5:H6"/>
    <mergeCell ref="N5:N6"/>
    <mergeCell ref="I5:I6"/>
    <mergeCell ref="J5:J6"/>
    <mergeCell ref="K5:K6"/>
    <mergeCell ref="L5:L6"/>
    <mergeCell ref="M5:M6"/>
    <mergeCell ref="O4:Q4"/>
    <mergeCell ref="O5:O6"/>
    <mergeCell ref="P5:P6"/>
    <mergeCell ref="Q5:Q6"/>
    <mergeCell ref="B3:Q3"/>
    <mergeCell ref="C5:C6"/>
    <mergeCell ref="D5:D6"/>
    <mergeCell ref="O19:Q19"/>
    <mergeCell ref="O20:O21"/>
    <mergeCell ref="P20:P21"/>
    <mergeCell ref="Q20:Q21"/>
    <mergeCell ref="B18:Q18"/>
    <mergeCell ref="E19:G19"/>
    <mergeCell ref="H19:J19"/>
    <mergeCell ref="K19:N19"/>
    <mergeCell ref="G20:G21"/>
    <mergeCell ref="H20:H21"/>
    <mergeCell ref="I20:I21"/>
    <mergeCell ref="J20:J21"/>
    <mergeCell ref="B20:B21"/>
    <mergeCell ref="C20:C21"/>
    <mergeCell ref="D20:D21"/>
    <mergeCell ref="E20:E21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34DA6-3993-4FB6-B123-46D9625E2F5D}">
  <dimension ref="A1:S30"/>
  <sheetViews>
    <sheetView view="pageBreakPreview" topLeftCell="A3" zoomScale="70" zoomScaleNormal="70" zoomScaleSheetLayoutView="70" workbookViewId="0">
      <selection activeCell="A7" sqref="A7"/>
    </sheetView>
  </sheetViews>
  <sheetFormatPr defaultColWidth="8.81640625" defaultRowHeight="14.5" x14ac:dyDescent="0.35"/>
  <cols>
    <col min="2" max="2" width="21.1796875" customWidth="1"/>
    <col min="3" max="3" width="14.54296875" customWidth="1"/>
    <col min="4" max="4" width="13.54296875" customWidth="1"/>
    <col min="10" max="10" width="12.1796875" customWidth="1"/>
  </cols>
  <sheetData>
    <row r="1" spans="1:19" x14ac:dyDescent="0.35">
      <c r="B1" s="2" t="s">
        <v>107</v>
      </c>
    </row>
    <row r="3" spans="1:19" x14ac:dyDescent="0.35">
      <c r="A3" s="2" t="s">
        <v>97</v>
      </c>
    </row>
    <row r="4" spans="1:19" ht="15" thickBot="1" x14ac:dyDescent="0.4">
      <c r="A4" s="2"/>
    </row>
    <row r="5" spans="1:19" ht="15" thickBot="1" x14ac:dyDescent="0.4">
      <c r="B5" s="149" t="s">
        <v>108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</row>
    <row r="6" spans="1:19" ht="16.5" customHeight="1" thickBot="1" x14ac:dyDescent="0.4">
      <c r="B6" s="150"/>
      <c r="C6" s="150"/>
      <c r="D6" s="150"/>
      <c r="E6" s="151" t="s">
        <v>56</v>
      </c>
      <c r="F6" s="151"/>
      <c r="G6" s="151"/>
      <c r="H6" s="151" t="s">
        <v>35</v>
      </c>
      <c r="I6" s="151"/>
      <c r="J6" s="151"/>
      <c r="K6" s="151" t="s">
        <v>50</v>
      </c>
      <c r="L6" s="151"/>
      <c r="M6" s="151"/>
      <c r="N6" s="151"/>
      <c r="O6" s="151" t="s">
        <v>70</v>
      </c>
      <c r="P6" s="151"/>
      <c r="Q6" s="151"/>
    </row>
    <row r="7" spans="1:19" ht="29.15" customHeight="1" thickBot="1" x14ac:dyDescent="0.4">
      <c r="B7" s="152" t="s">
        <v>99</v>
      </c>
      <c r="C7" s="141" t="s">
        <v>105</v>
      </c>
      <c r="D7" s="141" t="s">
        <v>110</v>
      </c>
      <c r="E7" s="151" t="s">
        <v>10</v>
      </c>
      <c r="F7" s="151" t="s">
        <v>1</v>
      </c>
      <c r="G7" s="151" t="s">
        <v>71</v>
      </c>
      <c r="H7" s="151" t="s">
        <v>78</v>
      </c>
      <c r="I7" s="153" t="s">
        <v>100</v>
      </c>
      <c r="J7" s="153" t="s">
        <v>101</v>
      </c>
      <c r="K7" s="151" t="s">
        <v>52</v>
      </c>
      <c r="L7" s="151" t="s">
        <v>53</v>
      </c>
      <c r="M7" s="151" t="s">
        <v>54</v>
      </c>
      <c r="N7" s="151" t="s">
        <v>55</v>
      </c>
      <c r="O7" s="151" t="s">
        <v>3</v>
      </c>
      <c r="P7" s="151" t="s">
        <v>2</v>
      </c>
      <c r="Q7" s="151" t="s">
        <v>71</v>
      </c>
    </row>
    <row r="8" spans="1:19" ht="15" thickBot="1" x14ac:dyDescent="0.4">
      <c r="B8" s="152"/>
      <c r="C8" s="142"/>
      <c r="D8" s="142"/>
      <c r="E8" s="151"/>
      <c r="F8" s="151"/>
      <c r="G8" s="151"/>
      <c r="H8" s="151"/>
      <c r="I8" s="153"/>
      <c r="J8" s="153"/>
      <c r="K8" s="151"/>
      <c r="L8" s="151"/>
      <c r="M8" s="151"/>
      <c r="N8" s="151"/>
      <c r="O8" s="151"/>
      <c r="P8" s="151"/>
      <c r="Q8" s="151"/>
      <c r="R8" s="59"/>
      <c r="S8" s="59"/>
    </row>
    <row r="9" spans="1:19" ht="15" thickBot="1" x14ac:dyDescent="0.4">
      <c r="B9" s="17" t="s">
        <v>45</v>
      </c>
      <c r="C9" s="58">
        <v>2</v>
      </c>
      <c r="D9" s="6">
        <v>7</v>
      </c>
      <c r="E9" s="6">
        <v>3</v>
      </c>
      <c r="F9" s="6">
        <v>3</v>
      </c>
      <c r="G9" s="6">
        <v>1</v>
      </c>
      <c r="H9" s="6">
        <v>6</v>
      </c>
      <c r="I9" s="6">
        <v>0</v>
      </c>
      <c r="J9" s="6">
        <v>1</v>
      </c>
      <c r="K9" s="6">
        <v>0</v>
      </c>
      <c r="L9" s="6">
        <v>3</v>
      </c>
      <c r="M9" s="6">
        <v>4</v>
      </c>
      <c r="N9" s="6">
        <v>0</v>
      </c>
      <c r="O9" s="6">
        <v>6</v>
      </c>
      <c r="P9" s="6">
        <v>0</v>
      </c>
      <c r="Q9" s="6">
        <v>1</v>
      </c>
      <c r="R9" s="59"/>
      <c r="S9" s="59"/>
    </row>
    <row r="10" spans="1:19" ht="15" thickBot="1" x14ac:dyDescent="0.4">
      <c r="B10" s="17" t="s">
        <v>12</v>
      </c>
      <c r="C10" s="6">
        <v>5</v>
      </c>
      <c r="D10" s="6">
        <v>16</v>
      </c>
      <c r="E10" s="6">
        <v>5</v>
      </c>
      <c r="F10" s="6">
        <v>10</v>
      </c>
      <c r="G10" s="6">
        <v>1</v>
      </c>
      <c r="H10" s="6">
        <v>10</v>
      </c>
      <c r="I10" s="6">
        <v>4</v>
      </c>
      <c r="J10" s="6">
        <v>2</v>
      </c>
      <c r="K10" s="6">
        <v>6</v>
      </c>
      <c r="L10" s="6">
        <v>7</v>
      </c>
      <c r="M10" s="6">
        <v>3</v>
      </c>
      <c r="N10" s="6">
        <v>0</v>
      </c>
      <c r="O10" s="6">
        <v>11</v>
      </c>
      <c r="P10" s="6">
        <v>4</v>
      </c>
      <c r="Q10" s="6">
        <v>1</v>
      </c>
      <c r="R10" s="59"/>
      <c r="S10" s="59"/>
    </row>
    <row r="11" spans="1:19" ht="15" thickBot="1" x14ac:dyDescent="0.4">
      <c r="B11" s="17" t="s">
        <v>0</v>
      </c>
      <c r="C11" s="7" t="s">
        <v>31</v>
      </c>
      <c r="D11" s="6">
        <v>42</v>
      </c>
      <c r="E11" s="6">
        <v>28</v>
      </c>
      <c r="F11" s="6">
        <v>14</v>
      </c>
      <c r="G11" s="6">
        <v>0</v>
      </c>
      <c r="H11" s="6">
        <v>29</v>
      </c>
      <c r="I11" s="6">
        <v>12</v>
      </c>
      <c r="J11" s="6">
        <v>1</v>
      </c>
      <c r="K11" s="6">
        <v>38</v>
      </c>
      <c r="L11" s="6">
        <v>4</v>
      </c>
      <c r="M11" s="6">
        <v>0</v>
      </c>
      <c r="N11" s="6">
        <v>0</v>
      </c>
      <c r="O11" s="6">
        <v>36</v>
      </c>
      <c r="P11" s="6">
        <v>5</v>
      </c>
      <c r="Q11" s="6">
        <v>1</v>
      </c>
      <c r="R11" s="59"/>
      <c r="S11" s="59"/>
    </row>
    <row r="12" spans="1:19" ht="15" thickBot="1" x14ac:dyDescent="0.4">
      <c r="B12" s="17" t="s">
        <v>29</v>
      </c>
      <c r="C12" s="7" t="s">
        <v>31</v>
      </c>
      <c r="D12" s="6">
        <v>50</v>
      </c>
      <c r="E12" s="6">
        <v>29</v>
      </c>
      <c r="F12" s="6">
        <v>21</v>
      </c>
      <c r="G12" s="6">
        <v>0</v>
      </c>
      <c r="H12" s="6">
        <v>37</v>
      </c>
      <c r="I12" s="6">
        <v>11</v>
      </c>
      <c r="J12" s="6">
        <v>2</v>
      </c>
      <c r="K12" s="6">
        <v>42</v>
      </c>
      <c r="L12" s="6">
        <v>8</v>
      </c>
      <c r="M12" s="6">
        <v>0</v>
      </c>
      <c r="N12" s="6">
        <v>0</v>
      </c>
      <c r="O12" s="6">
        <v>39</v>
      </c>
      <c r="P12" s="6">
        <v>9</v>
      </c>
      <c r="Q12" s="6">
        <v>2</v>
      </c>
      <c r="R12" s="59"/>
      <c r="S12" s="59"/>
    </row>
    <row r="13" spans="1:19" ht="15" thickBot="1" x14ac:dyDescent="0.4">
      <c r="B13" s="17" t="s">
        <v>103</v>
      </c>
      <c r="C13" s="7">
        <v>3</v>
      </c>
      <c r="D13" s="6">
        <v>9</v>
      </c>
      <c r="E13" s="6">
        <v>3</v>
      </c>
      <c r="F13" s="6">
        <v>6</v>
      </c>
      <c r="G13" s="6">
        <v>0</v>
      </c>
      <c r="H13" s="6">
        <v>7</v>
      </c>
      <c r="I13" s="6">
        <v>2</v>
      </c>
      <c r="J13" s="6">
        <v>0</v>
      </c>
      <c r="K13" s="6">
        <v>3</v>
      </c>
      <c r="L13" s="6">
        <v>4</v>
      </c>
      <c r="M13" s="6">
        <v>2</v>
      </c>
      <c r="N13" s="6">
        <v>0</v>
      </c>
      <c r="O13" s="6">
        <v>9</v>
      </c>
      <c r="P13" s="6">
        <v>0</v>
      </c>
      <c r="Q13" s="6">
        <v>0</v>
      </c>
      <c r="R13" s="59"/>
      <c r="S13" s="59"/>
    </row>
    <row r="14" spans="1:19" ht="15" thickBot="1" x14ac:dyDescent="0.4">
      <c r="B14" s="17" t="s">
        <v>19</v>
      </c>
      <c r="C14" s="7">
        <v>1</v>
      </c>
      <c r="D14" s="6">
        <v>1</v>
      </c>
      <c r="E14" s="6">
        <v>0</v>
      </c>
      <c r="F14" s="6">
        <v>1</v>
      </c>
      <c r="G14" s="6">
        <v>0</v>
      </c>
      <c r="H14" s="6">
        <v>1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1</v>
      </c>
      <c r="O14" s="6">
        <v>1</v>
      </c>
      <c r="P14" s="6">
        <v>0</v>
      </c>
      <c r="Q14" s="6">
        <v>0</v>
      </c>
      <c r="R14" s="59"/>
      <c r="S14" s="59"/>
    </row>
    <row r="15" spans="1:19" ht="15" thickBot="1" x14ac:dyDescent="0.4">
      <c r="B15" s="60" t="s">
        <v>33</v>
      </c>
      <c r="C15" s="8">
        <f t="shared" ref="C15:Q15" si="0">SUM(C9:C14)</f>
        <v>11</v>
      </c>
      <c r="D15" s="8">
        <f t="shared" si="0"/>
        <v>125</v>
      </c>
      <c r="E15" s="8">
        <f t="shared" si="0"/>
        <v>68</v>
      </c>
      <c r="F15" s="8">
        <f t="shared" si="0"/>
        <v>55</v>
      </c>
      <c r="G15" s="8">
        <f t="shared" si="0"/>
        <v>2</v>
      </c>
      <c r="H15" s="8">
        <f t="shared" si="0"/>
        <v>90</v>
      </c>
      <c r="I15" s="8">
        <f t="shared" si="0"/>
        <v>29</v>
      </c>
      <c r="J15" s="8">
        <f t="shared" si="0"/>
        <v>6</v>
      </c>
      <c r="K15" s="8">
        <f t="shared" si="0"/>
        <v>89</v>
      </c>
      <c r="L15" s="8">
        <f t="shared" si="0"/>
        <v>26</v>
      </c>
      <c r="M15" s="8">
        <f t="shared" si="0"/>
        <v>9</v>
      </c>
      <c r="N15" s="8">
        <f t="shared" si="0"/>
        <v>1</v>
      </c>
      <c r="O15" s="8">
        <f t="shared" si="0"/>
        <v>102</v>
      </c>
      <c r="P15" s="8">
        <f t="shared" si="0"/>
        <v>18</v>
      </c>
      <c r="Q15" s="8">
        <f t="shared" si="0"/>
        <v>5</v>
      </c>
      <c r="S15" s="59"/>
    </row>
    <row r="16" spans="1:19" s="18" customFormat="1" x14ac:dyDescent="0.35">
      <c r="B16"/>
      <c r="C16"/>
      <c r="D16"/>
      <c r="E16"/>
      <c r="F16"/>
      <c r="G16"/>
      <c r="H16"/>
      <c r="I16"/>
      <c r="J16"/>
      <c r="K16"/>
      <c r="L16"/>
      <c r="M16"/>
      <c r="N16"/>
    </row>
    <row r="19" spans="2:18" ht="15" thickBot="1" x14ac:dyDescent="0.4"/>
    <row r="20" spans="2:18" ht="18.649999999999999" customHeight="1" thickBot="1" x14ac:dyDescent="0.4">
      <c r="B20" s="149" t="s">
        <v>109</v>
      </c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</row>
    <row r="21" spans="2:18" ht="25.75" customHeight="1" thickBot="1" x14ac:dyDescent="0.4">
      <c r="B21" s="157"/>
      <c r="C21" s="158"/>
      <c r="D21" s="159"/>
      <c r="E21" s="151" t="s">
        <v>56</v>
      </c>
      <c r="F21" s="151"/>
      <c r="G21" s="151"/>
      <c r="H21" s="151" t="s">
        <v>35</v>
      </c>
      <c r="I21" s="151"/>
      <c r="J21" s="151"/>
      <c r="K21" s="155" t="s">
        <v>50</v>
      </c>
      <c r="L21" s="155"/>
      <c r="M21" s="155"/>
      <c r="N21" s="155"/>
      <c r="O21" s="151" t="s">
        <v>70</v>
      </c>
      <c r="P21" s="151"/>
      <c r="Q21" s="151"/>
    </row>
    <row r="22" spans="2:18" ht="14.5" customHeight="1" thickBot="1" x14ac:dyDescent="0.4">
      <c r="B22" s="152" t="s">
        <v>99</v>
      </c>
      <c r="C22" s="153" t="s">
        <v>105</v>
      </c>
      <c r="D22" s="153" t="s">
        <v>110</v>
      </c>
      <c r="E22" s="151" t="s">
        <v>10</v>
      </c>
      <c r="F22" s="151" t="s">
        <v>1</v>
      </c>
      <c r="G22" s="151" t="s">
        <v>71</v>
      </c>
      <c r="H22" s="151" t="s">
        <v>78</v>
      </c>
      <c r="I22" s="153" t="s">
        <v>100</v>
      </c>
      <c r="J22" s="153" t="s">
        <v>101</v>
      </c>
      <c r="K22" s="156" t="s">
        <v>52</v>
      </c>
      <c r="L22" s="156" t="s">
        <v>53</v>
      </c>
      <c r="M22" s="156" t="s">
        <v>54</v>
      </c>
      <c r="N22" s="156" t="s">
        <v>55</v>
      </c>
      <c r="O22" s="151" t="s">
        <v>3</v>
      </c>
      <c r="P22" s="151" t="s">
        <v>2</v>
      </c>
      <c r="Q22" s="151" t="s">
        <v>71</v>
      </c>
    </row>
    <row r="23" spans="2:18" ht="15" thickBot="1" x14ac:dyDescent="0.4">
      <c r="B23" s="152"/>
      <c r="C23" s="153"/>
      <c r="D23" s="153"/>
      <c r="E23" s="151"/>
      <c r="F23" s="151"/>
      <c r="G23" s="151"/>
      <c r="H23" s="151"/>
      <c r="I23" s="153"/>
      <c r="J23" s="153"/>
      <c r="K23" s="156"/>
      <c r="L23" s="156"/>
      <c r="M23" s="156"/>
      <c r="N23" s="156"/>
      <c r="O23" s="151"/>
      <c r="P23" s="151"/>
      <c r="Q23" s="151"/>
      <c r="R23" s="4"/>
    </row>
    <row r="24" spans="2:18" ht="15" thickBot="1" x14ac:dyDescent="0.4">
      <c r="B24" s="17" t="s">
        <v>45</v>
      </c>
      <c r="C24" s="58">
        <v>2</v>
      </c>
      <c r="D24" s="7">
        <v>7</v>
      </c>
      <c r="E24" s="52">
        <f>E9/$D$9/1</f>
        <v>0.42857142857142855</v>
      </c>
      <c r="F24" s="52">
        <f t="shared" ref="F24:N24" si="1">F9/$D$9/1</f>
        <v>0.42857142857142855</v>
      </c>
      <c r="G24" s="52">
        <f>G9/$D$9/1</f>
        <v>0.14285714285714285</v>
      </c>
      <c r="H24" s="52">
        <f t="shared" si="1"/>
        <v>0.8571428571428571</v>
      </c>
      <c r="I24" s="52">
        <f>I9/$D$9/1</f>
        <v>0</v>
      </c>
      <c r="J24" s="52">
        <f>J9/$D$9/1</f>
        <v>0.14285714285714285</v>
      </c>
      <c r="K24" s="52">
        <f t="shared" si="1"/>
        <v>0</v>
      </c>
      <c r="L24" s="52">
        <f t="shared" si="1"/>
        <v>0.42857142857142855</v>
      </c>
      <c r="M24" s="52">
        <f t="shared" si="1"/>
        <v>0.5714285714285714</v>
      </c>
      <c r="N24" s="52">
        <f t="shared" si="1"/>
        <v>0</v>
      </c>
      <c r="O24" s="52">
        <f>O9/$D$9/1</f>
        <v>0.8571428571428571</v>
      </c>
      <c r="P24" s="52">
        <f t="shared" ref="P24:Q24" si="2">P9/$D$9/1</f>
        <v>0</v>
      </c>
      <c r="Q24" s="52">
        <f t="shared" si="2"/>
        <v>0.14285714285714285</v>
      </c>
      <c r="R24" s="4"/>
    </row>
    <row r="25" spans="2:18" ht="15" thickBot="1" x14ac:dyDescent="0.4">
      <c r="B25" s="17" t="s">
        <v>12</v>
      </c>
      <c r="C25" s="6">
        <v>5</v>
      </c>
      <c r="D25" s="7">
        <v>16</v>
      </c>
      <c r="E25" s="52">
        <f>E10/$D$10/1</f>
        <v>0.3125</v>
      </c>
      <c r="F25" s="52">
        <f t="shared" ref="F25:N25" si="3">F10/$D$10/1</f>
        <v>0.625</v>
      </c>
      <c r="G25" s="52">
        <f>G10/$D$10/1</f>
        <v>6.25E-2</v>
      </c>
      <c r="H25" s="52">
        <f t="shared" si="3"/>
        <v>0.625</v>
      </c>
      <c r="I25" s="52">
        <f t="shared" si="3"/>
        <v>0.25</v>
      </c>
      <c r="J25" s="52">
        <f t="shared" si="3"/>
        <v>0.125</v>
      </c>
      <c r="K25" s="52">
        <f t="shared" si="3"/>
        <v>0.375</v>
      </c>
      <c r="L25" s="52">
        <f t="shared" si="3"/>
        <v>0.4375</v>
      </c>
      <c r="M25" s="52">
        <f t="shared" si="3"/>
        <v>0.1875</v>
      </c>
      <c r="N25" s="52">
        <f t="shared" si="3"/>
        <v>0</v>
      </c>
      <c r="O25" s="52">
        <f>O10/$D$10/1</f>
        <v>0.6875</v>
      </c>
      <c r="P25" s="52">
        <f t="shared" ref="P25" si="4">P10/$D$10/1</f>
        <v>0.25</v>
      </c>
      <c r="Q25" s="52">
        <f>Q10/$D$10/1</f>
        <v>6.25E-2</v>
      </c>
      <c r="R25" s="4"/>
    </row>
    <row r="26" spans="2:18" ht="15" thickBot="1" x14ac:dyDescent="0.4">
      <c r="B26" s="17" t="s">
        <v>0</v>
      </c>
      <c r="C26" s="7" t="s">
        <v>31</v>
      </c>
      <c r="D26" s="7">
        <v>42</v>
      </c>
      <c r="E26" s="52">
        <f>E11/$D$11/1</f>
        <v>0.66666666666666663</v>
      </c>
      <c r="F26" s="52">
        <f>F11/$D$11/1</f>
        <v>0.33333333333333331</v>
      </c>
      <c r="G26" s="52">
        <f>G11/$D$11/1</f>
        <v>0</v>
      </c>
      <c r="H26" s="52">
        <f t="shared" ref="H26:N26" si="5">H11/$D$11/1</f>
        <v>0.69047619047619047</v>
      </c>
      <c r="I26" s="52">
        <f t="shared" si="5"/>
        <v>0.2857142857142857</v>
      </c>
      <c r="J26" s="52">
        <f t="shared" si="5"/>
        <v>2.3809523809523808E-2</v>
      </c>
      <c r="K26" s="52">
        <f t="shared" si="5"/>
        <v>0.90476190476190477</v>
      </c>
      <c r="L26" s="52">
        <f t="shared" si="5"/>
        <v>9.5238095238095233E-2</v>
      </c>
      <c r="M26" s="52">
        <f t="shared" si="5"/>
        <v>0</v>
      </c>
      <c r="N26" s="52">
        <f t="shared" si="5"/>
        <v>0</v>
      </c>
      <c r="O26" s="52">
        <f>O11/$D$11/1</f>
        <v>0.8571428571428571</v>
      </c>
      <c r="P26" s="52">
        <f>P11/$D$11/1</f>
        <v>0.11904761904761904</v>
      </c>
      <c r="Q26" s="52">
        <f t="shared" ref="Q26" si="6">Q11/$D$11/1</f>
        <v>2.3809523809523808E-2</v>
      </c>
      <c r="R26" s="4"/>
    </row>
    <row r="27" spans="2:18" ht="15" thickBot="1" x14ac:dyDescent="0.4">
      <c r="B27" s="17" t="s">
        <v>29</v>
      </c>
      <c r="C27" s="7" t="s">
        <v>31</v>
      </c>
      <c r="D27" s="7">
        <v>50</v>
      </c>
      <c r="E27" s="52">
        <f>E12/$D$12/1</f>
        <v>0.57999999999999996</v>
      </c>
      <c r="F27" s="52">
        <f t="shared" ref="F27:N27" si="7">F12/$D$12/1</f>
        <v>0.42</v>
      </c>
      <c r="G27" s="52">
        <f>G12/$D$12/1</f>
        <v>0</v>
      </c>
      <c r="H27" s="52">
        <f t="shared" si="7"/>
        <v>0.74</v>
      </c>
      <c r="I27" s="52">
        <f t="shared" si="7"/>
        <v>0.22</v>
      </c>
      <c r="J27" s="52">
        <f t="shared" si="7"/>
        <v>0.04</v>
      </c>
      <c r="K27" s="52">
        <f t="shared" si="7"/>
        <v>0.84</v>
      </c>
      <c r="L27" s="52">
        <f t="shared" si="7"/>
        <v>0.16</v>
      </c>
      <c r="M27" s="52">
        <f t="shared" si="7"/>
        <v>0</v>
      </c>
      <c r="N27" s="52">
        <f t="shared" si="7"/>
        <v>0</v>
      </c>
      <c r="O27" s="52">
        <f>O12/$D$12/1</f>
        <v>0.78</v>
      </c>
      <c r="P27" s="52">
        <f t="shared" ref="P27:Q27" si="8">P12/$D$12/1</f>
        <v>0.18</v>
      </c>
      <c r="Q27" s="52">
        <f t="shared" si="8"/>
        <v>0.04</v>
      </c>
      <c r="R27" s="4"/>
    </row>
    <row r="28" spans="2:18" ht="15" thickBot="1" x14ac:dyDescent="0.4">
      <c r="B28" s="17" t="s">
        <v>21</v>
      </c>
      <c r="C28" s="7">
        <v>3</v>
      </c>
      <c r="D28" s="7">
        <v>9</v>
      </c>
      <c r="E28" s="52">
        <f>E13/$D$13/1</f>
        <v>0.33333333333333331</v>
      </c>
      <c r="F28" s="52">
        <f t="shared" ref="F28:N28" si="9">F13/$D$13/1</f>
        <v>0.66666666666666663</v>
      </c>
      <c r="G28" s="52">
        <f>G13/$D$13/1</f>
        <v>0</v>
      </c>
      <c r="H28" s="52">
        <f t="shared" si="9"/>
        <v>0.77777777777777779</v>
      </c>
      <c r="I28" s="52">
        <f t="shared" si="9"/>
        <v>0.22222222222222221</v>
      </c>
      <c r="J28" s="52">
        <f t="shared" si="9"/>
        <v>0</v>
      </c>
      <c r="K28" s="52">
        <f t="shared" si="9"/>
        <v>0.33333333333333331</v>
      </c>
      <c r="L28" s="52">
        <f t="shared" si="9"/>
        <v>0.44444444444444442</v>
      </c>
      <c r="M28" s="52">
        <f t="shared" si="9"/>
        <v>0.22222222222222221</v>
      </c>
      <c r="N28" s="52">
        <f t="shared" si="9"/>
        <v>0</v>
      </c>
      <c r="O28" s="52">
        <f>O13/$D$13/1</f>
        <v>1</v>
      </c>
      <c r="P28" s="52">
        <f t="shared" ref="P28:Q28" si="10">P13/$D$13/1</f>
        <v>0</v>
      </c>
      <c r="Q28" s="52">
        <f t="shared" si="10"/>
        <v>0</v>
      </c>
      <c r="R28" s="4"/>
    </row>
    <row r="29" spans="2:18" ht="15" thickBot="1" x14ac:dyDescent="0.4">
      <c r="B29" s="17" t="s">
        <v>19</v>
      </c>
      <c r="C29" s="7">
        <v>1</v>
      </c>
      <c r="D29" s="7">
        <v>1</v>
      </c>
      <c r="E29" s="52">
        <f>E14/$D$14/1</f>
        <v>0</v>
      </c>
      <c r="F29" s="52">
        <f t="shared" ref="F29:N29" si="11">F14/$D$14/1</f>
        <v>1</v>
      </c>
      <c r="G29" s="52">
        <f>G14/$D$14/1</f>
        <v>0</v>
      </c>
      <c r="H29" s="52">
        <f t="shared" si="11"/>
        <v>1</v>
      </c>
      <c r="I29" s="52">
        <f t="shared" si="11"/>
        <v>0</v>
      </c>
      <c r="J29" s="52">
        <f t="shared" si="11"/>
        <v>0</v>
      </c>
      <c r="K29" s="52">
        <f t="shared" si="11"/>
        <v>0</v>
      </c>
      <c r="L29" s="52">
        <f t="shared" si="11"/>
        <v>0</v>
      </c>
      <c r="M29" s="52">
        <f t="shared" si="11"/>
        <v>0</v>
      </c>
      <c r="N29" s="52">
        <f t="shared" si="11"/>
        <v>1</v>
      </c>
      <c r="O29" s="52">
        <f>O14/$D$14/1</f>
        <v>1</v>
      </c>
      <c r="P29" s="52">
        <f t="shared" ref="P29:Q29" si="12">P14/$D$14/1</f>
        <v>0</v>
      </c>
      <c r="Q29" s="52">
        <f t="shared" si="12"/>
        <v>0</v>
      </c>
      <c r="R29" s="4"/>
    </row>
    <row r="30" spans="2:18" ht="15" thickBot="1" x14ac:dyDescent="0.4">
      <c r="B30" s="9" t="s">
        <v>33</v>
      </c>
      <c r="C30" s="8">
        <f>SUM(C24:C29)</f>
        <v>11</v>
      </c>
      <c r="D30" s="8">
        <f>SUM(D24:D29)</f>
        <v>125</v>
      </c>
      <c r="E30" s="12">
        <f>E15/$D$15/1</f>
        <v>0.54400000000000004</v>
      </c>
      <c r="F30" s="12">
        <f t="shared" ref="F30:N30" si="13">F15/$D$15/1</f>
        <v>0.44</v>
      </c>
      <c r="G30" s="12">
        <f t="shared" si="13"/>
        <v>1.6E-2</v>
      </c>
      <c r="H30" s="12">
        <f t="shared" si="13"/>
        <v>0.72</v>
      </c>
      <c r="I30" s="12">
        <f t="shared" si="13"/>
        <v>0.23200000000000001</v>
      </c>
      <c r="J30" s="12">
        <f t="shared" si="13"/>
        <v>4.8000000000000001E-2</v>
      </c>
      <c r="K30" s="12">
        <f t="shared" si="13"/>
        <v>0.71199999999999997</v>
      </c>
      <c r="L30" s="12">
        <f t="shared" si="13"/>
        <v>0.20799999999999999</v>
      </c>
      <c r="M30" s="12">
        <f t="shared" si="13"/>
        <v>7.1999999999999995E-2</v>
      </c>
      <c r="N30" s="12">
        <f t="shared" si="13"/>
        <v>8.0000000000000002E-3</v>
      </c>
      <c r="O30" s="12">
        <f>O15/$D$15/1</f>
        <v>0.81599999999999995</v>
      </c>
      <c r="P30" s="12">
        <f t="shared" ref="P30:Q30" si="14">P15/$D$15/1</f>
        <v>0.14399999999999999</v>
      </c>
      <c r="Q30" s="12">
        <f t="shared" si="14"/>
        <v>0.04</v>
      </c>
    </row>
  </sheetData>
  <mergeCells count="40">
    <mergeCell ref="B21:D21"/>
    <mergeCell ref="B6:D6"/>
    <mergeCell ref="E6:G6"/>
    <mergeCell ref="H6:J6"/>
    <mergeCell ref="K6:N6"/>
    <mergeCell ref="G22:G23"/>
    <mergeCell ref="H22:H23"/>
    <mergeCell ref="I22:I23"/>
    <mergeCell ref="J22:J23"/>
    <mergeCell ref="B22:B23"/>
    <mergeCell ref="C22:C23"/>
    <mergeCell ref="D22:D23"/>
    <mergeCell ref="E22:E23"/>
    <mergeCell ref="F22:F23"/>
    <mergeCell ref="K7:K8"/>
    <mergeCell ref="L7:L8"/>
    <mergeCell ref="M7:M8"/>
    <mergeCell ref="B7:B8"/>
    <mergeCell ref="E7:E8"/>
    <mergeCell ref="F7:F8"/>
    <mergeCell ref="G7:G8"/>
    <mergeCell ref="H7:H8"/>
    <mergeCell ref="C7:C8"/>
    <mergeCell ref="D7:D8"/>
    <mergeCell ref="O22:O23"/>
    <mergeCell ref="P22:P23"/>
    <mergeCell ref="Q22:Q23"/>
    <mergeCell ref="B5:Q5"/>
    <mergeCell ref="B20:Q20"/>
    <mergeCell ref="O6:Q6"/>
    <mergeCell ref="O7:O8"/>
    <mergeCell ref="P7:P8"/>
    <mergeCell ref="Q7:Q8"/>
    <mergeCell ref="O21:Q21"/>
    <mergeCell ref="N7:N8"/>
    <mergeCell ref="E21:G21"/>
    <mergeCell ref="H21:J21"/>
    <mergeCell ref="K21:N21"/>
    <mergeCell ref="I7:I8"/>
    <mergeCell ref="J7:J8"/>
  </mergeCells>
  <pageMargins left="0.7" right="0.7" top="0.75" bottom="0.75" header="0.3" footer="0.3"/>
  <pageSetup paperSize="9"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NAO Document" ma:contentTypeID="0x0101008B3E9B1E8BB4AE469C1F14D08B8908CB0100E4DE97C0CCB71B4E882EEFD8C10D42FB" ma:contentTypeVersion="22" ma:contentTypeDescription="Create a new document." ma:contentTypeScope="" ma:versionID="9c8185f3553d25dc4d666e3ff08cbb82">
  <xsd:schema xmlns:xsd="http://www.w3.org/2001/XMLSchema" xmlns:xs="http://www.w3.org/2001/XMLSchema" xmlns:p="http://schemas.microsoft.com/office/2006/metadata/properties" xmlns:ns1="http://schemas.microsoft.com/sharepoint/v3" xmlns:ns2="812882f4-ab92-463a-9735-8e5f6209ae03" xmlns:ns3="b0579936-9fdd-461c-b45b-29b5cdbb63b5" xmlns:ns4="http://schemas.microsoft.com/sharepoint/v4" targetNamespace="http://schemas.microsoft.com/office/2006/metadata/properties" ma:root="true" ma:fieldsID="a4a6c3df6fd628d2c42b3019d77f3fc6" ns1:_="" ns2:_="" ns3:_="" ns4:_="">
    <xsd:import namespace="http://schemas.microsoft.com/sharepoint/v3"/>
    <xsd:import namespace="812882f4-ab92-463a-9735-8e5f6209ae03"/>
    <xsd:import namespace="b0579936-9fdd-461c-b45b-29b5cdbb63b5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NAOProjectID" minOccurs="0"/>
                <xsd:element ref="ns2:NAOProjectName" minOccurs="0"/>
                <xsd:element ref="ns2:n7671e4c739c4969bdb07cb1368e6fa9" minOccurs="0"/>
                <xsd:element ref="ns2:TaxCatchAll" minOccurs="0"/>
                <xsd:element ref="ns2:TaxCatchAllLabel" minOccurs="0"/>
                <xsd:element ref="ns2:NAOonPremFilePath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4:IconOverlay" minOccurs="0"/>
                <xsd:element ref="ns1:_vti_ItemDeclaredRecord" minOccurs="0"/>
                <xsd:element ref="ns1:_vti_ItemHoldRecordStatus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1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22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2882f4-ab92-463a-9735-8e5f6209ae03" elementFormDefault="qualified">
    <xsd:import namespace="http://schemas.microsoft.com/office/2006/documentManagement/types"/>
    <xsd:import namespace="http://schemas.microsoft.com/office/infopath/2007/PartnerControls"/>
    <xsd:element name="NAOProjectID" ma:index="8" nillable="true" ma:displayName="Project ID" ma:internalName="NAOProjectID">
      <xsd:simpleType>
        <xsd:restriction base="dms:Text"/>
      </xsd:simpleType>
    </xsd:element>
    <xsd:element name="NAOProjectName" ma:index="9" nillable="true" ma:displayName="Project Name" ma:internalName="NAOProjectName">
      <xsd:simpleType>
        <xsd:restriction base="dms:Text"/>
      </xsd:simpleType>
    </xsd:element>
    <xsd:element name="n7671e4c739c4969bdb07cb1368e6fa9" ma:index="10" nillable="true" ma:taxonomy="true" ma:internalName="n7671e4c739c4969bdb07cb1368e6fa9" ma:taxonomyFieldName="NAOCluster" ma:displayName="Group" ma:readOnly="false" ma:default="" ma:fieldId="{77671e4c-739c-4969-bdb0-7cb1368e6fa9}" ma:sspId="d7be2620-9bcb-4da7-afa1-29b1f21a0e7f" ma:termSetId="694af1db-1d64-49bd-9c07-f701fa3d4b7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ab6c1c10-64b3-41ef-be16-e3d880ecdec5}" ma:internalName="TaxCatchAll" ma:showField="CatchAllData" ma:web="812882f4-ab92-463a-9735-8e5f6209ae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ab6c1c10-64b3-41ef-be16-e3d880ecdec5}" ma:internalName="TaxCatchAllLabel" ma:readOnly="true" ma:showField="CatchAllDataLabel" ma:web="812882f4-ab92-463a-9735-8e5f6209ae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AOonPremFilePath" ma:index="14" nillable="true" ma:displayName="OnPrem FilePath" ma:internalName="NAOonPremFilePath">
      <xsd:simpleType>
        <xsd:restriction base="dms:Text"/>
      </xsd:simpleType>
    </xsd:element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579936-9fdd-461c-b45b-29b5cdbb63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0" nillable="true" ma:displayName="Location" ma:internalName="MediaServiceLocation" ma:readOnly="true">
      <xsd:simpleType>
        <xsd:restriction base="dms:Text"/>
      </xsd:simpleType>
    </xsd:element>
    <xsd:element name="MediaLengthInSeconds" ma:index="3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d7be2620-9bcb-4da7-afa1-29b1f21a0e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2882f4-ab92-463a-9735-8e5f6209ae03">
      <Value>2</Value>
    </TaxCatchAll>
    <IconOverlay xmlns="http://schemas.microsoft.com/sharepoint/v4" xsi:nil="true"/>
    <NAOProjectID xmlns="812882f4-ab92-463a-9735-8e5f6209ae03" xsi:nil="true"/>
    <n7671e4c739c4969bdb07cb1368e6fa9 xmlns="812882f4-ab92-463a-9735-8e5f6209ae03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Core Strategic Services</TermName>
          <TermId xmlns="http://schemas.microsoft.com/office/infopath/2007/PartnerControls">a07fa229-3f87-4531-808b-42ad342dd26a</TermId>
        </TermInfo>
      </Terms>
    </n7671e4c739c4969bdb07cb1368e6fa9>
    <NAOonPremFilePath xmlns="812882f4-ab92-463a-9735-8e5f6209ae03" xsi:nil="true"/>
    <NAOProjectName xmlns="812882f4-ab92-463a-9735-8e5f6209ae03" xsi:nil="true"/>
    <_dlc_DocId xmlns="812882f4-ab92-463a-9735-8e5f6209ae03">TMHR-267657407-169618</_dlc_DocId>
    <_dlc_DocIdUrl xmlns="812882f4-ab92-463a-9735-8e5f6209ae03">
      <Url>https://nationalauditoffice.sharepoint.com/sites/TMHR/_layouts/15/DocIdRedir.aspx?ID=TMHR-267657407-169618</Url>
      <Description>TMHR-267657407-169618</Description>
    </_dlc_DocIdUrl>
    <lcf76f155ced4ddcb4097134ff3c332f xmlns="b0579936-9fdd-461c-b45b-29b5cdbb63b5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CBB0CC-46A2-4D04-A4E0-DC93865FBF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12882f4-ab92-463a-9735-8e5f6209ae03"/>
    <ds:schemaRef ds:uri="b0579936-9fdd-461c-b45b-29b5cdbb63b5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51E55D-8A5A-4CF4-B790-B40711E3B68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6CE479F-6703-44BD-97C0-E12738F3D533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4"/>
    <ds:schemaRef ds:uri="b0579936-9fdd-461c-b45b-29b5cdbb63b5"/>
    <ds:schemaRef ds:uri="812882f4-ab92-463a-9735-8e5f6209ae03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5889F6C8-B950-4203-9C13-216C27EF7B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Workforce 1</vt:lpstr>
      <vt:lpstr>Workforce 2</vt:lpstr>
      <vt:lpstr>Graduate Recruitment </vt:lpstr>
      <vt:lpstr>Experienced hire recruitment</vt:lpstr>
      <vt:lpstr>Applications for promotions</vt:lpstr>
      <vt:lpstr>Promotions</vt:lpstr>
    </vt:vector>
  </TitlesOfParts>
  <Manager/>
  <Company>National Audit Office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 Equality Information March 2022</dc:title>
  <dc:subject/>
  <dc:creator>TAYLOR, Sam</dc:creator>
  <cp:keywords/>
  <dc:description/>
  <cp:lastModifiedBy>TAHIR, Basma</cp:lastModifiedBy>
  <cp:revision/>
  <dcterms:created xsi:type="dcterms:W3CDTF">2017-04-13T15:15:34Z</dcterms:created>
  <dcterms:modified xsi:type="dcterms:W3CDTF">2022-08-09T14:00:14Z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0x0101008B3E9B1E8BB4AE469C1F14D08B8908CB0100E4DE97C0CCB71B4E882EEFD8C10D42FB</vt:lpwstr>
  </property>
  <property fmtid="{D5CDD505-2E9C-101B-9397-08002B2CF9AE}" pid="3" name="_dlc_DocIdItemGuid">
    <vt:lpwstr>361f2570-977b-4100-ad39-ba23a8932024</vt:lpwstr>
  </property>
  <property fmtid="{D5CDD505-2E9C-101B-9397-08002B2CF9AE}" pid="4" name="Secondary Organisations">
    <vt:lpwstr/>
  </property>
  <property fmtid="{D5CDD505-2E9C-101B-9397-08002B2CF9AE}" pid="5" name="Order">
    <vt:r8>9363200</vt:r8>
  </property>
  <property fmtid="{D5CDD505-2E9C-101B-9397-08002B2CF9AE}" pid="6" name="ked9ab204e5a49668c18b0d2692eef1d">
    <vt:lpwstr/>
  </property>
  <property fmtid="{D5CDD505-2E9C-101B-9397-08002B2CF9AE}" pid="7" name="NAOSubject">
    <vt:lpwstr/>
  </property>
  <property fmtid="{D5CDD505-2E9C-101B-9397-08002B2CF9AE}" pid="8" name="PrimarySubject">
    <vt:lpwstr>15;#Diversity|a24c935e-a755-4232-9f77-9b62effa0474</vt:lpwstr>
  </property>
  <property fmtid="{D5CDD505-2E9C-101B-9397-08002B2CF9AE}" pid="9" name="m7579f702bdd46d0900a361f01f97131">
    <vt:lpwstr/>
  </property>
  <property fmtid="{D5CDD505-2E9C-101B-9397-08002B2CF9AE}" pid="10" name="Forreviewby">
    <vt:lpwstr/>
  </property>
  <property fmtid="{D5CDD505-2E9C-101B-9397-08002B2CF9AE}" pid="11" name="CoverageYear">
    <vt:lpwstr/>
  </property>
  <property fmtid="{D5CDD505-2E9C-101B-9397-08002B2CF9AE}" pid="12" name="CorporateTeam">
    <vt:lpwstr/>
  </property>
  <property fmtid="{D5CDD505-2E9C-101B-9397-08002B2CF9AE}" pid="13" name="NAOCluster">
    <vt:lpwstr>2;#Core Strategic Services|a07fa229-3f87-4531-808b-42ad342dd26a</vt:lpwstr>
  </property>
  <property fmtid="{D5CDD505-2E9C-101B-9397-08002B2CF9AE}" pid="14" name="MediaServiceImageTags">
    <vt:lpwstr/>
  </property>
</Properties>
</file>