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rior143\Downloads\"/>
    </mc:Choice>
  </mc:AlternateContent>
  <xr:revisionPtr revIDLastSave="0" documentId="8_{B4B4C27C-6E09-4D4C-8A56-5014BA3CA4C6}" xr6:coauthVersionLast="47" xr6:coauthVersionMax="47" xr10:uidLastSave="{00000000-0000-0000-0000-000000000000}"/>
  <bookViews>
    <workbookView xWindow="48" yWindow="924" windowWidth="29952" windowHeight="12048" activeTab="2" xr2:uid="{00000000-000D-0000-FFFF-FFFF00000000}"/>
  </bookViews>
  <sheets>
    <sheet name="Workforce 1" sheetId="25" r:id="rId1"/>
    <sheet name="Workforce 2 " sheetId="19" r:id="rId2"/>
    <sheet name="Workforce 3" sheetId="24" r:id="rId3"/>
    <sheet name="Graduate Recruitment " sheetId="15" r:id="rId4"/>
    <sheet name="Experienced hire recruitment" sheetId="16" r:id="rId5"/>
    <sheet name="Applications for promotions" sheetId="20" r:id="rId6"/>
    <sheet name="Promotions" sheetId="21" r:id="rId7"/>
  </sheets>
  <definedNames>
    <definedName name="_xlnm.Print_Area" localSheetId="5">'Applications for promotions'!#REF!</definedName>
    <definedName name="_xlnm.Print_Area" localSheetId="4">'Experienced hire recruitment'!$A$1:$AE$65</definedName>
    <definedName name="_xlnm.Print_Area" localSheetId="6">Promotions!$A$1:$K$63</definedName>
    <definedName name="_xlnm.Print_Area" localSheetId="0">'Workforce 1'!$A$1:$L$47</definedName>
    <definedName name="_xlnm.Print_Area" localSheetId="1">'Workforce 2 '!$A$1:$M$36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20" l="1"/>
  <c r="J50" i="21"/>
  <c r="G50" i="21"/>
  <c r="E50" i="21"/>
  <c r="C50" i="21"/>
  <c r="J48" i="21"/>
  <c r="C48" i="21"/>
  <c r="J47" i="21"/>
  <c r="G47" i="21"/>
  <c r="E47" i="21"/>
  <c r="C47" i="21"/>
  <c r="G46" i="21"/>
  <c r="J46" i="21"/>
  <c r="E46" i="21"/>
  <c r="C46" i="21"/>
  <c r="J45" i="21"/>
  <c r="G45" i="21"/>
  <c r="E45" i="21"/>
  <c r="C45" i="21"/>
  <c r="J44" i="21"/>
  <c r="G44" i="21"/>
  <c r="E44" i="21"/>
  <c r="C44" i="21"/>
  <c r="K16" i="19" l="1"/>
  <c r="J16" i="19"/>
  <c r="H16" i="19"/>
  <c r="F16" i="19"/>
  <c r="D16" i="19"/>
  <c r="K15" i="19"/>
  <c r="J15" i="19"/>
  <c r="H15" i="19"/>
  <c r="F15" i="19"/>
  <c r="D15" i="19"/>
  <c r="H14" i="19"/>
  <c r="K14" i="19"/>
  <c r="J14" i="19"/>
  <c r="F14" i="19"/>
  <c r="D14" i="19"/>
  <c r="K13" i="19"/>
  <c r="J13" i="19"/>
  <c r="H13" i="19"/>
  <c r="F13" i="19"/>
  <c r="D13" i="19"/>
  <c r="K12" i="19"/>
  <c r="J12" i="19"/>
  <c r="H12" i="19"/>
  <c r="F12" i="19"/>
  <c r="D12" i="19"/>
  <c r="K11" i="19"/>
  <c r="J11" i="19"/>
  <c r="H11" i="19"/>
  <c r="F11" i="19"/>
  <c r="D11" i="19"/>
  <c r="K10" i="19"/>
  <c r="J10" i="19"/>
  <c r="H10" i="19"/>
  <c r="F10" i="19"/>
  <c r="D10" i="19"/>
  <c r="K9" i="19"/>
  <c r="J9" i="19"/>
  <c r="H9" i="19"/>
  <c r="F9" i="19"/>
  <c r="D9" i="19"/>
  <c r="C17" i="19" l="1"/>
  <c r="C29" i="25"/>
  <c r="C44" i="25" l="1"/>
  <c r="C14" i="25"/>
  <c r="C32" i="19" l="1"/>
  <c r="K24" i="24" l="1"/>
  <c r="G9" i="24"/>
  <c r="K10" i="24"/>
  <c r="C14" i="24"/>
  <c r="G25" i="24"/>
  <c r="C28" i="24"/>
</calcChain>
</file>

<file path=xl/sharedStrings.xml><?xml version="1.0" encoding="utf-8"?>
<sst xmlns="http://schemas.openxmlformats.org/spreadsheetml/2006/main" count="433" uniqueCount="135">
  <si>
    <t>Executive Directors</t>
  </si>
  <si>
    <t>Directors</t>
  </si>
  <si>
    <t>Managers</t>
  </si>
  <si>
    <t>Audit Manager</t>
  </si>
  <si>
    <t>Qualified</t>
  </si>
  <si>
    <t>Audit Principal</t>
  </si>
  <si>
    <t>Analyst</t>
  </si>
  <si>
    <t>Trainees</t>
  </si>
  <si>
    <t>Auditor</t>
  </si>
  <si>
    <t>Band 1</t>
  </si>
  <si>
    <t>Band 2</t>
  </si>
  <si>
    <t>Band 3</t>
  </si>
  <si>
    <t>Ethnicity</t>
  </si>
  <si>
    <t>Total</t>
  </si>
  <si>
    <t>Asian</t>
  </si>
  <si>
    <t xml:space="preserve">Black    </t>
  </si>
  <si>
    <t xml:space="preserve">Mixed   </t>
  </si>
  <si>
    <t>Other Ethnic Group</t>
  </si>
  <si>
    <t xml:space="preserve">White    </t>
  </si>
  <si>
    <t>Not Known</t>
  </si>
  <si>
    <t>Number</t>
  </si>
  <si>
    <t>%</t>
  </si>
  <si>
    <t>Totals</t>
  </si>
  <si>
    <t>Disability</t>
  </si>
  <si>
    <t>Total number</t>
  </si>
  <si>
    <t>Yes</t>
  </si>
  <si>
    <t>No</t>
  </si>
  <si>
    <t xml:space="preserve">Not known </t>
  </si>
  <si>
    <t/>
  </si>
  <si>
    <t xml:space="preserve">UK state school which is not selective basis of academics i.e. comprehensive </t>
  </si>
  <si>
    <t>UK state school which is selective basis of academics, faith or other grounds i.e. grammar</t>
  </si>
  <si>
    <t>Other i.e. home school</t>
  </si>
  <si>
    <t>Attended school outside of UK</t>
  </si>
  <si>
    <t>Not declared</t>
  </si>
  <si>
    <t>Social Mobility - Parental Occupation</t>
  </si>
  <si>
    <t xml:space="preserve">Professional backgrounds </t>
  </si>
  <si>
    <t xml:space="preserve">Intermediate backgrounds </t>
  </si>
  <si>
    <t>Clerical and intermediate occupations</t>
  </si>
  <si>
    <t>Routine, semi-routine manual and service occupations</t>
  </si>
  <si>
    <t>Gender</t>
  </si>
  <si>
    <t xml:space="preserve">Total </t>
  </si>
  <si>
    <t>Female</t>
  </si>
  <si>
    <t>Male</t>
  </si>
  <si>
    <t>Non-Binary</t>
  </si>
  <si>
    <t>Not known</t>
  </si>
  <si>
    <t>Age</t>
  </si>
  <si>
    <t>16-19</t>
  </si>
  <si>
    <t>20-29</t>
  </si>
  <si>
    <t>30-39</t>
  </si>
  <si>
    <t>40-49</t>
  </si>
  <si>
    <t>50+</t>
  </si>
  <si>
    <t>Religion/Belief</t>
  </si>
  <si>
    <t>% employees</t>
  </si>
  <si>
    <t>Sexual Orientation</t>
  </si>
  <si>
    <t>% of employees</t>
  </si>
  <si>
    <t>Christian</t>
  </si>
  <si>
    <t>Heterosexual</t>
  </si>
  <si>
    <t>Hindu</t>
  </si>
  <si>
    <t>Gay/Lesbian/Homosexual</t>
  </si>
  <si>
    <t>Jewish</t>
  </si>
  <si>
    <t>Bi-sexual</t>
  </si>
  <si>
    <t>Muslim</t>
  </si>
  <si>
    <t>Prefer not to say</t>
  </si>
  <si>
    <t>Other</t>
  </si>
  <si>
    <t>Sikh</t>
  </si>
  <si>
    <t>Not disclosed</t>
  </si>
  <si>
    <t>No Religion</t>
  </si>
  <si>
    <t>Marriage and Civil partnership</t>
  </si>
  <si>
    <t>Social Mobility - School type</t>
  </si>
  <si>
    <t>Divorced</t>
  </si>
  <si>
    <t>Living Together</t>
  </si>
  <si>
    <t>Married</t>
  </si>
  <si>
    <t>UK independent or fee-paying school</t>
  </si>
  <si>
    <t>Separated</t>
  </si>
  <si>
    <t>Single</t>
  </si>
  <si>
    <t>Widowed</t>
  </si>
  <si>
    <t>Not sure</t>
  </si>
  <si>
    <t>Civil Partner</t>
  </si>
  <si>
    <t>Stage</t>
  </si>
  <si>
    <t>Black</t>
  </si>
  <si>
    <t>Chinese</t>
  </si>
  <si>
    <t>Mixed</t>
  </si>
  <si>
    <t>Total Ethnic Minorities</t>
  </si>
  <si>
    <t>White</t>
  </si>
  <si>
    <t>Prefer Not to Say</t>
  </si>
  <si>
    <t>Unknown</t>
  </si>
  <si>
    <t>Total Applications Received</t>
  </si>
  <si>
    <t>Reject at Min Req Not Met</t>
  </si>
  <si>
    <t>Reject at Application Stage</t>
  </si>
  <si>
    <t>Reject after Preliminary Interview</t>
  </si>
  <si>
    <t>Reject after assessment centre</t>
  </si>
  <si>
    <t>Withdrawn</t>
  </si>
  <si>
    <t>Offer Declined</t>
  </si>
  <si>
    <t>Offer Accepted</t>
  </si>
  <si>
    <t>Interns accepted</t>
  </si>
  <si>
    <t>Total accepted</t>
  </si>
  <si>
    <t>Key</t>
  </si>
  <si>
    <t>UCAS points, degree and right to work</t>
  </si>
  <si>
    <t>Online numerical test stage</t>
  </si>
  <si>
    <t>Competency-based questions and telephone interview</t>
  </si>
  <si>
    <t>Non-binary</t>
  </si>
  <si>
    <t>Not Declared</t>
  </si>
  <si>
    <t>Exprerienced hire recruitment 2022-23</t>
  </si>
  <si>
    <t>Manager</t>
  </si>
  <si>
    <t>APs</t>
  </si>
  <si>
    <t>SANs</t>
  </si>
  <si>
    <t>Data Science Intern</t>
  </si>
  <si>
    <t xml:space="preserve">50-59 </t>
  </si>
  <si>
    <t>60+</t>
  </si>
  <si>
    <t xml:space="preserve">Asian </t>
  </si>
  <si>
    <t>Prefer Not to say</t>
  </si>
  <si>
    <t>Applicants for Promotion 2022-23</t>
  </si>
  <si>
    <t xml:space="preserve">Disability </t>
  </si>
  <si>
    <t>Campaigns</t>
  </si>
  <si>
    <t>PNTS</t>
  </si>
  <si>
    <t>Ethnic Minority</t>
  </si>
  <si>
    <t>Ethnicity Not Declared</t>
  </si>
  <si>
    <t xml:space="preserve">Yes </t>
  </si>
  <si>
    <t xml:space="preserve">Senior Analyst </t>
  </si>
  <si>
    <t xml:space="preserve">Data Scientist </t>
  </si>
  <si>
    <t xml:space="preserve">Band 1 </t>
  </si>
  <si>
    <t>Buddhist</t>
  </si>
  <si>
    <t>Professional backgrounds</t>
  </si>
  <si>
    <t>Intermediate backgrounds</t>
  </si>
  <si>
    <t xml:space="preserve">	Lower/less-advantaged backgrounds </t>
  </si>
  <si>
    <t>Graduate recruitment 2022-23</t>
  </si>
  <si>
    <t xml:space="preserve">Other </t>
  </si>
  <si>
    <t>Less-advantaged backgrounds</t>
  </si>
  <si>
    <t>No data recorded</t>
  </si>
  <si>
    <t>Applicants for promotion 2022-23</t>
  </si>
  <si>
    <t>Workforce composition by grade at end of March 2023</t>
  </si>
  <si>
    <t>Less-advantaged socio-economic backgrounds</t>
  </si>
  <si>
    <t>* Please note that disclosure rates for this measure were 54% at time of writing</t>
  </si>
  <si>
    <t>Social Mobility- Parental Occupation</t>
  </si>
  <si>
    <t>Workforce composition at end of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</si>
</sst>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3">
    <xf numFmtId="0" fontId="0" fillId="0" borderId="0" xfId="0"/>
    <xf numFmtId="0" fontId="2" fillId="0" borderId="0" xfId="0" applyFont="1"/>
    <xf numFmtId="0" fontId="2" fillId="4" borderId="1" xfId="0" applyFont="1" applyFill="1" applyBorder="1"/>
    <xf numFmtId="0" fontId="1" fillId="0" borderId="0" xfId="1"/>
    <xf numFmtId="0" fontId="1" fillId="2" borderId="0" xfId="1" applyFill="1"/>
    <xf numFmtId="0" fontId="0" fillId="0" borderId="1" xfId="0" applyBorder="1"/>
    <xf numFmtId="0" fontId="10" fillId="0" borderId="0" xfId="0" applyFont="1"/>
    <xf numFmtId="0" fontId="10" fillId="0" borderId="0" xfId="1" applyFont="1"/>
    <xf numFmtId="0" fontId="0" fillId="0" borderId="0" xfId="1" applyFont="1"/>
    <xf numFmtId="0" fontId="2" fillId="4" borderId="1" xfId="0" applyFont="1" applyFill="1" applyBorder="1" applyAlignment="1">
      <alignment horizontal="center"/>
    </xf>
    <xf numFmtId="0" fontId="2" fillId="0" borderId="0" xfId="3" applyFont="1"/>
    <xf numFmtId="164" fontId="2" fillId="0" borderId="0" xfId="3" applyNumberFormat="1" applyFont="1"/>
    <xf numFmtId="164" fontId="1" fillId="0" borderId="0" xfId="1" applyNumberFormat="1"/>
    <xf numFmtId="164" fontId="0" fillId="0" borderId="0" xfId="0" applyNumberFormat="1"/>
    <xf numFmtId="0" fontId="1" fillId="0" borderId="0" xfId="3" applyAlignment="1">
      <alignment horizontal="left"/>
    </xf>
    <xf numFmtId="164" fontId="1" fillId="0" borderId="0" xfId="5" applyNumberFormat="1" applyFont="1" applyFill="1" applyBorder="1"/>
    <xf numFmtId="0" fontId="2" fillId="0" borderId="0" xfId="3" applyFont="1" applyAlignment="1">
      <alignment horizontal="left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1" xfId="0" applyFont="1" applyBorder="1" applyAlignment="1">
      <alignment wrapText="1"/>
    </xf>
    <xf numFmtId="1" fontId="0" fillId="0" borderId="0" xfId="0" applyNumberFormat="1"/>
    <xf numFmtId="2" fontId="0" fillId="0" borderId="0" xfId="0" applyNumberFormat="1"/>
    <xf numFmtId="10" fontId="1" fillId="0" borderId="0" xfId="1" applyNumberFormat="1"/>
    <xf numFmtId="0" fontId="8" fillId="0" borderId="0" xfId="1" applyFont="1"/>
    <xf numFmtId="0" fontId="12" fillId="0" borderId="0" xfId="1" applyFont="1"/>
    <xf numFmtId="164" fontId="12" fillId="0" borderId="0" xfId="1" applyNumberFormat="1" applyFont="1"/>
    <xf numFmtId="0" fontId="1" fillId="0" borderId="0" xfId="4"/>
    <xf numFmtId="164" fontId="0" fillId="0" borderId="0" xfId="1" applyNumberFormat="1" applyFont="1"/>
    <xf numFmtId="164" fontId="0" fillId="0" borderId="0" xfId="6" applyNumberFormat="1" applyFont="1"/>
    <xf numFmtId="164" fontId="2" fillId="4" borderId="0" xfId="3" applyNumberFormat="1" applyFont="1" applyFill="1"/>
    <xf numFmtId="0" fontId="2" fillId="0" borderId="0" xfId="1" applyFont="1" applyAlignment="1">
      <alignment horizontal="left"/>
    </xf>
    <xf numFmtId="164" fontId="2" fillId="0" borderId="0" xfId="1" applyNumberFormat="1" applyFont="1"/>
    <xf numFmtId="0" fontId="2" fillId="0" borderId="0" xfId="4" applyFont="1"/>
    <xf numFmtId="164" fontId="1" fillId="0" borderId="0" xfId="6" applyNumberFormat="1" applyFont="1" applyFill="1" applyBorder="1"/>
    <xf numFmtId="9" fontId="1" fillId="0" borderId="0" xfId="6" applyFont="1" applyFill="1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9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9" fontId="10" fillId="0" borderId="0" xfId="0" applyNumberFormat="1" applyFont="1"/>
    <xf numFmtId="2" fontId="2" fillId="0" borderId="9" xfId="4" applyNumberFormat="1" applyFont="1" applyFill="1" applyBorder="1"/>
    <xf numFmtId="10" fontId="10" fillId="0" borderId="0" xfId="6" applyNumberFormat="1" applyFont="1"/>
    <xf numFmtId="10" fontId="1" fillId="0" borderId="0" xfId="6" applyNumberFormat="1"/>
    <xf numFmtId="0" fontId="2" fillId="4" borderId="4" xfId="0" applyFont="1" applyFill="1" applyBorder="1" applyAlignment="1">
      <alignment horizontal="center"/>
    </xf>
    <xf numFmtId="0" fontId="2" fillId="0" borderId="0" xfId="3" applyFont="1" applyBorder="1"/>
    <xf numFmtId="164" fontId="2" fillId="0" borderId="0" xfId="3" applyNumberFormat="1" applyFont="1" applyBorder="1"/>
    <xf numFmtId="0" fontId="2" fillId="0" borderId="0" xfId="3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Fill="1" applyBorder="1" applyAlignment="1"/>
    <xf numFmtId="0" fontId="2" fillId="4" borderId="0" xfId="4" applyFont="1" applyFill="1" applyBorder="1"/>
    <xf numFmtId="0" fontId="2" fillId="0" borderId="0" xfId="4" applyFont="1" applyFill="1" applyBorder="1" applyAlignment="1"/>
    <xf numFmtId="0" fontId="0" fillId="0" borderId="0" xfId="0" applyFill="1" applyBorder="1"/>
    <xf numFmtId="0" fontId="2" fillId="0" borderId="0" xfId="4" applyFont="1" applyFill="1" applyBorder="1"/>
    <xf numFmtId="164" fontId="2" fillId="0" borderId="0" xfId="4" applyNumberFormat="1" applyFont="1" applyFill="1" applyBorder="1"/>
    <xf numFmtId="0" fontId="1" fillId="0" borderId="0" xfId="4" applyFill="1" applyBorder="1"/>
    <xf numFmtId="0" fontId="2" fillId="4" borderId="0" xfId="3" applyFont="1" applyFill="1" applyBorder="1" applyAlignment="1">
      <alignment horizontal="left"/>
    </xf>
    <xf numFmtId="0" fontId="1" fillId="4" borderId="0" xfId="4" applyFill="1" applyBorder="1"/>
    <xf numFmtId="164" fontId="1" fillId="4" borderId="0" xfId="6" applyNumberFormat="1" applyFont="1" applyFill="1" applyBorder="1"/>
    <xf numFmtId="9" fontId="2" fillId="4" borderId="0" xfId="6" applyFont="1" applyFill="1" applyBorder="1"/>
    <xf numFmtId="164" fontId="2" fillId="4" borderId="0" xfId="6" applyNumberFormat="1" applyFont="1" applyFill="1" applyBorder="1"/>
    <xf numFmtId="0" fontId="0" fillId="0" borderId="0" xfId="0" applyBorder="1"/>
    <xf numFmtId="0" fontId="1" fillId="0" borderId="0" xfId="1" applyBorder="1"/>
    <xf numFmtId="0" fontId="2" fillId="0" borderId="0" xfId="3" applyFont="1" applyFill="1" applyBorder="1" applyAlignment="1">
      <alignment horizontal="left"/>
    </xf>
    <xf numFmtId="0" fontId="1" fillId="0" borderId="0" xfId="1" applyFill="1"/>
    <xf numFmtId="0" fontId="2" fillId="0" borderId="0" xfId="0" applyFont="1" applyFill="1" applyBorder="1" applyAlignment="1">
      <alignment horizontal="center"/>
    </xf>
    <xf numFmtId="0" fontId="0" fillId="0" borderId="10" xfId="0" applyBorder="1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2" fillId="4" borderId="4" xfId="0" applyFont="1" applyFill="1" applyBorder="1" applyAlignment="1">
      <alignment horizontal="center" wrapText="1"/>
    </xf>
    <xf numFmtId="164" fontId="0" fillId="0" borderId="4" xfId="6" applyNumberFormat="1" applyFont="1" applyBorder="1" applyAlignment="1">
      <alignment horizontal="center"/>
    </xf>
    <xf numFmtId="164" fontId="2" fillId="5" borderId="4" xfId="6" applyNumberFormat="1" applyFont="1" applyFill="1" applyBorder="1" applyAlignment="1">
      <alignment horizontal="center"/>
    </xf>
    <xf numFmtId="164" fontId="3" fillId="0" borderId="4" xfId="6" applyNumberFormat="1" applyFont="1" applyBorder="1" applyAlignment="1">
      <alignment horizontal="center"/>
    </xf>
    <xf numFmtId="0" fontId="0" fillId="0" borderId="13" xfId="0" applyBorder="1"/>
    <xf numFmtId="0" fontId="2" fillId="4" borderId="14" xfId="0" applyFont="1" applyFill="1" applyBorder="1" applyAlignment="1">
      <alignment horizontal="center"/>
    </xf>
    <xf numFmtId="164" fontId="0" fillId="0" borderId="14" xfId="6" applyNumberFormat="1" applyFont="1" applyBorder="1" applyAlignment="1">
      <alignment horizontal="center"/>
    </xf>
    <xf numFmtId="0" fontId="0" fillId="0" borderId="13" xfId="0" applyBorder="1" applyAlignment="1">
      <alignment horizontal="left"/>
    </xf>
    <xf numFmtId="0" fontId="11" fillId="0" borderId="15" xfId="0" applyFont="1" applyBorder="1" applyAlignment="1">
      <alignment horizontal="left"/>
    </xf>
    <xf numFmtId="164" fontId="2" fillId="4" borderId="16" xfId="6" applyNumberFormat="1" applyFont="1" applyFill="1" applyBorder="1" applyAlignment="1">
      <alignment horizontal="center"/>
    </xf>
    <xf numFmtId="164" fontId="2" fillId="4" borderId="17" xfId="6" applyNumberFormat="1" applyFont="1" applyFill="1" applyBorder="1" applyAlignment="1">
      <alignment horizontal="center"/>
    </xf>
    <xf numFmtId="164" fontId="2" fillId="0" borderId="0" xfId="3" applyNumberFormat="1" applyFont="1" applyFill="1"/>
    <xf numFmtId="0" fontId="2" fillId="4" borderId="1" xfId="0" applyFont="1" applyFill="1" applyBorder="1" applyAlignment="1">
      <alignment horizontal="center"/>
    </xf>
    <xf numFmtId="2" fontId="2" fillId="0" borderId="0" xfId="4" applyNumberFormat="1" applyFont="1" applyFill="1" applyBorder="1"/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164" fontId="1" fillId="0" borderId="0" xfId="4" applyNumberFormat="1" applyFill="1" applyBorder="1"/>
    <xf numFmtId="164" fontId="0" fillId="0" borderId="0" xfId="4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0" fontId="0" fillId="0" borderId="0" xfId="0" applyFill="1"/>
    <xf numFmtId="164" fontId="2" fillId="5" borderId="8" xfId="6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4" fontId="2" fillId="4" borderId="1" xfId="6" applyNumberFormat="1" applyFont="1" applyFill="1" applyBorder="1"/>
    <xf numFmtId="164" fontId="2" fillId="4" borderId="1" xfId="6" applyNumberFormat="1" applyFont="1" applyFill="1" applyBorder="1" applyAlignment="1">
      <alignment horizontal="center"/>
    </xf>
    <xf numFmtId="164" fontId="10" fillId="0" borderId="1" xfId="6" applyNumberFormat="1" applyFont="1" applyBorder="1"/>
    <xf numFmtId="164" fontId="10" fillId="7" borderId="1" xfId="6" applyNumberFormat="1" applyFont="1" applyFill="1" applyBorder="1"/>
    <xf numFmtId="164" fontId="10" fillId="0" borderId="0" xfId="0" applyNumberFormat="1" applyFont="1"/>
    <xf numFmtId="164" fontId="0" fillId="0" borderId="1" xfId="6" applyNumberFormat="1" applyFont="1" applyBorder="1" applyAlignment="1">
      <alignment horizontal="center"/>
    </xf>
    <xf numFmtId="164" fontId="0" fillId="0" borderId="2" xfId="6" applyNumberFormat="1" applyFont="1" applyBorder="1" applyAlignment="1">
      <alignment horizontal="center"/>
    </xf>
    <xf numFmtId="164" fontId="2" fillId="0" borderId="1" xfId="6" applyNumberFormat="1" applyFont="1" applyBorder="1" applyAlignment="1">
      <alignment horizontal="center"/>
    </xf>
    <xf numFmtId="0" fontId="2" fillId="4" borderId="1" xfId="4" applyFont="1" applyFill="1" applyBorder="1" applyAlignment="1">
      <alignment wrapText="1"/>
    </xf>
    <xf numFmtId="164" fontId="0" fillId="7" borderId="1" xfId="6" applyNumberFormat="1" applyFont="1" applyFill="1" applyBorder="1"/>
    <xf numFmtId="164" fontId="0" fillId="0" borderId="1" xfId="6" applyNumberFormat="1" applyFont="1" applyBorder="1"/>
    <xf numFmtId="164" fontId="0" fillId="7" borderId="1" xfId="6" applyNumberFormat="1" applyFont="1" applyFill="1" applyBorder="1" applyAlignment="1">
      <alignment horizontal="center"/>
    </xf>
    <xf numFmtId="164" fontId="0" fillId="0" borderId="1" xfId="6" applyNumberFormat="1" applyFont="1" applyBorder="1" applyAlignment="1">
      <alignment wrapText="1"/>
    </xf>
    <xf numFmtId="164" fontId="2" fillId="0" borderId="1" xfId="6" applyNumberFormat="1" applyFont="1" applyBorder="1" applyAlignment="1">
      <alignment wrapText="1"/>
    </xf>
    <xf numFmtId="164" fontId="2" fillId="0" borderId="0" xfId="0" applyNumberFormat="1" applyFont="1" applyAlignment="1">
      <alignment horizontal="center"/>
    </xf>
    <xf numFmtId="164" fontId="2" fillId="7" borderId="1" xfId="6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0" fillId="0" borderId="0" xfId="0" applyNumberFormat="1" applyFill="1" applyBorder="1"/>
    <xf numFmtId="0" fontId="0" fillId="0" borderId="0" xfId="0" applyFill="1" applyAlignment="1">
      <alignment horizontal="left"/>
    </xf>
    <xf numFmtId="0" fontId="2" fillId="0" borderId="0" xfId="4" applyFont="1" applyFill="1" applyBorder="1" applyAlignment="1">
      <alignment horizontal="left" wrapText="1"/>
    </xf>
    <xf numFmtId="16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4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164" fontId="1" fillId="0" borderId="0" xfId="1" applyNumberFormat="1" applyBorder="1"/>
    <xf numFmtId="164" fontId="0" fillId="0" borderId="1" xfId="0" applyNumberFormat="1" applyFill="1" applyBorder="1" applyAlignment="1">
      <alignment horizontal="left"/>
    </xf>
    <xf numFmtId="164" fontId="0" fillId="0" borderId="0" xfId="0" applyNumberFormat="1" applyAlignment="1">
      <alignment horizontal="left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0" fillId="0" borderId="1" xfId="0" applyNumberFormat="1" applyFill="1" applyBorder="1"/>
    <xf numFmtId="164" fontId="0" fillId="0" borderId="1" xfId="0" applyNumberFormat="1" applyBorder="1"/>
    <xf numFmtId="164" fontId="0" fillId="0" borderId="7" xfId="0" applyNumberFormat="1" applyFill="1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2" fillId="4" borderId="1" xfId="3" applyFont="1" applyFill="1" applyBorder="1"/>
    <xf numFmtId="0" fontId="2" fillId="4" borderId="1" xfId="3" applyFont="1" applyFill="1" applyBorder="1" applyAlignment="1">
      <alignment wrapText="1"/>
    </xf>
    <xf numFmtId="0" fontId="0" fillId="0" borderId="1" xfId="1" applyFont="1" applyBorder="1" applyAlignment="1">
      <alignment horizontal="left"/>
    </xf>
    <xf numFmtId="164" fontId="1" fillId="0" borderId="1" xfId="6" applyNumberFormat="1" applyBorder="1"/>
    <xf numFmtId="0" fontId="0" fillId="0" borderId="1" xfId="1" applyFont="1" applyBorder="1"/>
    <xf numFmtId="0" fontId="2" fillId="4" borderId="1" xfId="1" applyFont="1" applyFill="1" applyBorder="1" applyAlignment="1">
      <alignment horizontal="left"/>
    </xf>
    <xf numFmtId="164" fontId="2" fillId="4" borderId="1" xfId="1" applyNumberFormat="1" applyFont="1" applyFill="1" applyBorder="1"/>
    <xf numFmtId="10" fontId="0" fillId="0" borderId="1" xfId="1" applyNumberFormat="1" applyFont="1" applyBorder="1" applyAlignment="1">
      <alignment wrapText="1"/>
    </xf>
    <xf numFmtId="164" fontId="1" fillId="0" borderId="1" xfId="1" applyNumberFormat="1" applyBorder="1" applyAlignment="1">
      <alignment horizontal="center"/>
    </xf>
    <xf numFmtId="0" fontId="0" fillId="0" borderId="1" xfId="1" applyFont="1" applyBorder="1" applyAlignment="1">
      <alignment wrapText="1"/>
    </xf>
    <xf numFmtId="164" fontId="1" fillId="0" borderId="1" xfId="1" applyNumberFormat="1" applyBorder="1"/>
    <xf numFmtId="0" fontId="0" fillId="0" borderId="1" xfId="1" applyFont="1" applyBorder="1" applyAlignment="1">
      <alignment horizontal="left" wrapText="1"/>
    </xf>
    <xf numFmtId="0" fontId="14" fillId="6" borderId="1" xfId="0" applyFont="1" applyFill="1" applyBorder="1" applyAlignment="1">
      <alignment horizontal="left" wrapText="1"/>
    </xf>
    <xf numFmtId="0" fontId="0" fillId="0" borderId="1" xfId="3" applyFont="1" applyBorder="1" applyAlignment="1">
      <alignment horizontal="left"/>
    </xf>
    <xf numFmtId="0" fontId="2" fillId="4" borderId="1" xfId="3" applyFont="1" applyFill="1" applyBorder="1" applyAlignment="1">
      <alignment horizontal="left"/>
    </xf>
    <xf numFmtId="164" fontId="2" fillId="4" borderId="1" xfId="3" applyNumberFormat="1" applyFont="1" applyFill="1" applyBorder="1"/>
    <xf numFmtId="0" fontId="0" fillId="0" borderId="1" xfId="3" applyFont="1" applyBorder="1" applyAlignment="1">
      <alignment horizontal="left" wrapText="1"/>
    </xf>
    <xf numFmtId="164" fontId="10" fillId="0" borderId="1" xfId="1" applyNumberFormat="1" applyFont="1" applyBorder="1"/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wrapText="1"/>
    </xf>
    <xf numFmtId="0" fontId="2" fillId="11" borderId="1" xfId="0" applyFont="1" applyFill="1" applyBorder="1" applyAlignment="1"/>
    <xf numFmtId="0" fontId="2" fillId="4" borderId="1" xfId="4" applyFont="1" applyFill="1" applyBorder="1"/>
    <xf numFmtId="0" fontId="0" fillId="0" borderId="1" xfId="3" applyFont="1" applyBorder="1"/>
    <xf numFmtId="0" fontId="1" fillId="0" borderId="1" xfId="3" applyBorder="1" applyAlignment="1">
      <alignment horizontal="left"/>
    </xf>
    <xf numFmtId="0" fontId="1" fillId="0" borderId="1" xfId="4" applyBorder="1" applyAlignment="1">
      <alignment horizontal="left"/>
    </xf>
    <xf numFmtId="0" fontId="1" fillId="4" borderId="1" xfId="4" applyFill="1" applyBorder="1"/>
    <xf numFmtId="164" fontId="1" fillId="4" borderId="1" xfId="6" applyNumberFormat="1" applyFont="1" applyFill="1" applyBorder="1"/>
    <xf numFmtId="9" fontId="2" fillId="4" borderId="1" xfId="6" applyFont="1" applyFill="1" applyBorder="1"/>
    <xf numFmtId="0" fontId="2" fillId="4" borderId="1" xfId="4" applyFont="1" applyFill="1" applyBorder="1" applyAlignment="1"/>
    <xf numFmtId="164" fontId="1" fillId="7" borderId="1" xfId="6" applyNumberFormat="1" applyFill="1" applyBorder="1" applyAlignment="1">
      <alignment horizontal="center"/>
    </xf>
    <xf numFmtId="0" fontId="1" fillId="3" borderId="1" xfId="3" applyFill="1" applyBorder="1" applyAlignment="1">
      <alignment horizontal="center"/>
    </xf>
    <xf numFmtId="0" fontId="2" fillId="3" borderId="1" xfId="3" applyFont="1" applyFill="1" applyBorder="1"/>
    <xf numFmtId="0" fontId="2" fillId="3" borderId="1" xfId="3" applyFont="1" applyFill="1" applyBorder="1" applyAlignment="1">
      <alignment horizontal="center"/>
    </xf>
    <xf numFmtId="0" fontId="2" fillId="3" borderId="1" xfId="3" applyFont="1" applyFill="1" applyBorder="1" applyAlignment="1"/>
    <xf numFmtId="0" fontId="2" fillId="3" borderId="1" xfId="3" applyFont="1" applyFill="1" applyBorder="1" applyAlignment="1">
      <alignment wrapText="1"/>
    </xf>
    <xf numFmtId="164" fontId="1" fillId="0" borderId="1" xfId="3" applyNumberFormat="1" applyFont="1" applyBorder="1"/>
    <xf numFmtId="0" fontId="2" fillId="3" borderId="1" xfId="3" applyFont="1" applyFill="1" applyBorder="1" applyAlignment="1">
      <alignment horizontal="left"/>
    </xf>
    <xf numFmtId="164" fontId="2" fillId="3" borderId="1" xfId="3" applyNumberFormat="1" applyFont="1" applyFill="1" applyBorder="1"/>
    <xf numFmtId="0" fontId="1" fillId="3" borderId="1" xfId="3" applyFill="1" applyBorder="1"/>
    <xf numFmtId="164" fontId="1" fillId="0" borderId="1" xfId="6" applyNumberFormat="1" applyBorder="1" applyAlignment="1">
      <alignment horizontal="center"/>
    </xf>
    <xf numFmtId="164" fontId="1" fillId="0" borderId="1" xfId="6" applyNumberFormat="1" applyFill="1" applyBorder="1" applyAlignment="1">
      <alignment horizontal="center"/>
    </xf>
    <xf numFmtId="164" fontId="1" fillId="3" borderId="1" xfId="3" applyNumberFormat="1" applyFill="1" applyBorder="1" applyAlignment="1">
      <alignment horizontal="center"/>
    </xf>
    <xf numFmtId="164" fontId="0" fillId="7" borderId="20" xfId="6" applyNumberFormat="1" applyFont="1" applyFill="1" applyBorder="1" applyAlignment="1"/>
    <xf numFmtId="164" fontId="0" fillId="7" borderId="21" xfId="6" applyNumberFormat="1" applyFont="1" applyFill="1" applyBorder="1" applyAlignment="1"/>
    <xf numFmtId="164" fontId="0" fillId="7" borderId="3" xfId="6" applyNumberFormat="1" applyFont="1" applyFill="1" applyBorder="1" applyAlignment="1"/>
    <xf numFmtId="0" fontId="7" fillId="4" borderId="0" xfId="0" applyFont="1" applyFill="1"/>
    <xf numFmtId="0" fontId="1" fillId="4" borderId="0" xfId="1" applyFill="1"/>
    <xf numFmtId="0" fontId="0" fillId="4" borderId="0" xfId="0" applyFill="1"/>
    <xf numFmtId="0" fontId="7" fillId="4" borderId="0" xfId="1" applyFont="1" applyFill="1"/>
    <xf numFmtId="0" fontId="2" fillId="4" borderId="0" xfId="0" applyFont="1" applyFill="1"/>
    <xf numFmtId="0" fontId="10" fillId="4" borderId="0" xfId="0" applyFont="1" applyFill="1"/>
    <xf numFmtId="0" fontId="2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2" fillId="4" borderId="1" xfId="4" applyFont="1" applyFill="1" applyBorder="1" applyAlignment="1">
      <alignment horizontal="center" wrapText="1"/>
    </xf>
    <xf numFmtId="0" fontId="2" fillId="4" borderId="1" xfId="3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20" xfId="3" applyFont="1" applyFill="1" applyBorder="1" applyAlignment="1">
      <alignment horizontal="center"/>
    </xf>
    <xf numFmtId="0" fontId="2" fillId="4" borderId="21" xfId="3" applyFont="1" applyFill="1" applyBorder="1" applyAlignment="1">
      <alignment horizontal="center"/>
    </xf>
    <xf numFmtId="0" fontId="2" fillId="4" borderId="3" xfId="3" applyFont="1" applyFill="1" applyBorder="1" applyAlignment="1">
      <alignment horizontal="center"/>
    </xf>
    <xf numFmtId="164" fontId="0" fillId="0" borderId="1" xfId="6" applyNumberFormat="1" applyFont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wrapText="1"/>
    </xf>
    <xf numFmtId="0" fontId="2" fillId="4" borderId="1" xfId="4" applyFont="1" applyFill="1" applyBorder="1" applyAlignment="1">
      <alignment horizontal="center"/>
    </xf>
    <xf numFmtId="0" fontId="0" fillId="0" borderId="0" xfId="1" applyFont="1" applyAlignment="1">
      <alignment horizontal="center"/>
    </xf>
    <xf numFmtId="0" fontId="0" fillId="8" borderId="1" xfId="1" applyFont="1" applyFill="1" applyBorder="1" applyAlignment="1">
      <alignment horizontal="center"/>
    </xf>
    <xf numFmtId="0" fontId="1" fillId="8" borderId="1" xfId="1" applyFill="1" applyBorder="1" applyAlignment="1">
      <alignment horizontal="center"/>
    </xf>
    <xf numFmtId="0" fontId="0" fillId="9" borderId="1" xfId="1" applyFont="1" applyFill="1" applyBorder="1" applyAlignment="1">
      <alignment horizontal="center"/>
    </xf>
    <xf numFmtId="0" fontId="1" fillId="9" borderId="1" xfId="1" applyFill="1" applyBorder="1" applyAlignment="1">
      <alignment horizontal="center"/>
    </xf>
    <xf numFmtId="0" fontId="0" fillId="10" borderId="1" xfId="1" applyFont="1" applyFill="1" applyBorder="1" applyAlignment="1">
      <alignment horizontal="center" wrapText="1"/>
    </xf>
    <xf numFmtId="0" fontId="1" fillId="10" borderId="1" xfId="1" applyFill="1" applyBorder="1" applyAlignment="1">
      <alignment horizontal="center" wrapText="1"/>
    </xf>
    <xf numFmtId="164" fontId="1" fillId="0" borderId="1" xfId="1" applyNumberFormat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4" fontId="2" fillId="4" borderId="1" xfId="6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left" vertical="center"/>
    </xf>
    <xf numFmtId="0" fontId="2" fillId="4" borderId="1" xfId="4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center" vertical="center"/>
    </xf>
    <xf numFmtId="164" fontId="0" fillId="0" borderId="20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2" fillId="4" borderId="19" xfId="4" applyFont="1" applyFill="1" applyBorder="1" applyAlignment="1">
      <alignment horizontal="center" wrapText="1"/>
    </xf>
    <xf numFmtId="0" fontId="2" fillId="4" borderId="23" xfId="4" applyFont="1" applyFill="1" applyBorder="1" applyAlignment="1">
      <alignment horizontal="center" wrapText="1"/>
    </xf>
    <xf numFmtId="0" fontId="2" fillId="4" borderId="11" xfId="4" applyFont="1" applyFill="1" applyBorder="1" applyAlignment="1">
      <alignment horizontal="center" wrapText="1"/>
    </xf>
    <xf numFmtId="0" fontId="2" fillId="4" borderId="12" xfId="4" applyFont="1" applyFill="1" applyBorder="1" applyAlignment="1">
      <alignment horizontal="center" wrapText="1"/>
    </xf>
    <xf numFmtId="0" fontId="2" fillId="4" borderId="10" xfId="4" applyFont="1" applyFill="1" applyBorder="1" applyAlignment="1">
      <alignment horizontal="center" wrapText="1"/>
    </xf>
    <xf numFmtId="0" fontId="2" fillId="4" borderId="22" xfId="4" applyFont="1" applyFill="1" applyBorder="1" applyAlignment="1">
      <alignment horizontal="center" wrapText="1"/>
    </xf>
    <xf numFmtId="164" fontId="0" fillId="0" borderId="20" xfId="6" applyNumberFormat="1" applyFont="1" applyFill="1" applyBorder="1" applyAlignment="1">
      <alignment horizontal="center"/>
    </xf>
    <xf numFmtId="164" fontId="0" fillId="0" borderId="3" xfId="6" applyNumberFormat="1" applyFon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7" borderId="20" xfId="6" applyNumberFormat="1" applyFont="1" applyFill="1" applyBorder="1" applyAlignment="1">
      <alignment horizontal="center"/>
    </xf>
    <xf numFmtId="164" fontId="0" fillId="7" borderId="3" xfId="6" applyNumberFormat="1" applyFont="1" applyFill="1" applyBorder="1" applyAlignment="1">
      <alignment horizontal="center"/>
    </xf>
    <xf numFmtId="164" fontId="0" fillId="7" borderId="21" xfId="6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</cellXfs>
  <cellStyles count="7">
    <cellStyle name="Normal" xfId="0" builtinId="0"/>
    <cellStyle name="Normal 2" xfId="1" xr:uid="{2ECAF67F-BAA4-43E9-9BEF-0330DBD38A3F}"/>
    <cellStyle name="Normal 2 2" xfId="3" xr:uid="{EF7953AB-4BC7-467F-9F9C-9C480B7DB8AD}"/>
    <cellStyle name="Normal 3" xfId="4" xr:uid="{39484015-8B42-4FAE-A6D9-A12AD7F83B70}"/>
    <cellStyle name="Percent" xfId="6" builtinId="5"/>
    <cellStyle name="Percent 2" xfId="2" xr:uid="{425E6E66-B235-4478-A727-4F8A5C049ABC}"/>
    <cellStyle name="Percent 2 2" xfId="5" xr:uid="{AED7FAC7-779E-44A6-BD4F-F66AB4EC1E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62A42-FE2F-473B-91BB-00DA38B44FCB}">
  <dimension ref="B1:P91"/>
  <sheetViews>
    <sheetView view="pageBreakPreview" zoomScale="90" zoomScaleNormal="80" zoomScaleSheetLayoutView="90" workbookViewId="0">
      <selection activeCell="H36" sqref="H36:H43"/>
    </sheetView>
  </sheetViews>
  <sheetFormatPr defaultRowHeight="14.4" x14ac:dyDescent="0.3"/>
  <cols>
    <col min="1" max="1" width="3.5546875" customWidth="1"/>
    <col min="2" max="2" width="22.44140625" customWidth="1"/>
    <col min="4" max="4" width="15.21875" customWidth="1"/>
    <col min="5" max="5" width="13.88671875" customWidth="1"/>
    <col min="6" max="6" width="12.88671875" customWidth="1"/>
    <col min="7" max="7" width="12.33203125" customWidth="1"/>
    <col min="8" max="8" width="16.33203125" customWidth="1"/>
    <col min="9" max="9" width="14.44140625" customWidth="1"/>
  </cols>
  <sheetData>
    <row r="1" spans="2:16" x14ac:dyDescent="0.3">
      <c r="B1" s="181" t="s">
        <v>130</v>
      </c>
      <c r="C1" s="183"/>
      <c r="D1" s="183"/>
    </row>
    <row r="2" spans="2:16" ht="15" thickBot="1" x14ac:dyDescent="0.35"/>
    <row r="3" spans="2:16" ht="15" thickBot="1" x14ac:dyDescent="0.35">
      <c r="B3" s="190" t="s">
        <v>12</v>
      </c>
      <c r="C3" s="190"/>
      <c r="D3" s="190"/>
      <c r="E3" s="190"/>
      <c r="F3" s="190"/>
      <c r="G3" s="190"/>
      <c r="H3" s="190"/>
      <c r="I3" s="190"/>
      <c r="J3" s="21"/>
      <c r="K3" s="21"/>
      <c r="L3" s="21"/>
      <c r="M3" s="21"/>
      <c r="N3" s="21"/>
      <c r="O3" s="21"/>
      <c r="P3" s="21"/>
    </row>
    <row r="4" spans="2:16" ht="33" customHeight="1" thickBot="1" x14ac:dyDescent="0.35">
      <c r="B4" s="167"/>
      <c r="C4" s="168" t="s">
        <v>13</v>
      </c>
      <c r="D4" s="169" t="s">
        <v>14</v>
      </c>
      <c r="E4" s="169" t="s">
        <v>15</v>
      </c>
      <c r="F4" s="169" t="s">
        <v>16</v>
      </c>
      <c r="G4" s="170" t="s">
        <v>17</v>
      </c>
      <c r="H4" s="169" t="s">
        <v>18</v>
      </c>
      <c r="I4" s="169" t="s">
        <v>19</v>
      </c>
      <c r="J4" s="21"/>
      <c r="K4" s="21"/>
      <c r="L4" s="21"/>
    </row>
    <row r="5" spans="2:16" ht="15" thickBot="1" x14ac:dyDescent="0.35">
      <c r="B5" s="167"/>
      <c r="C5" s="168" t="s">
        <v>20</v>
      </c>
      <c r="D5" s="168" t="s">
        <v>21</v>
      </c>
      <c r="E5" s="168" t="s">
        <v>21</v>
      </c>
      <c r="F5" s="168" t="s">
        <v>21</v>
      </c>
      <c r="G5" s="168" t="s">
        <v>21</v>
      </c>
      <c r="H5" s="168" t="s">
        <v>21</v>
      </c>
      <c r="I5" s="168" t="s">
        <v>21</v>
      </c>
      <c r="K5" s="26"/>
      <c r="L5" s="21"/>
    </row>
    <row r="6" spans="2:16" ht="15" thickBot="1" x14ac:dyDescent="0.35">
      <c r="B6" s="149" t="s">
        <v>0</v>
      </c>
      <c r="C6" s="158">
        <v>6</v>
      </c>
      <c r="D6" s="171">
        <v>0</v>
      </c>
      <c r="E6" s="171">
        <v>0</v>
      </c>
      <c r="F6" s="171">
        <v>0.33333333333333331</v>
      </c>
      <c r="G6" s="171">
        <v>0</v>
      </c>
      <c r="H6" s="171">
        <v>0.66666666666666663</v>
      </c>
      <c r="I6" s="171">
        <v>0</v>
      </c>
      <c r="J6" s="13"/>
      <c r="K6" s="20"/>
      <c r="L6" s="20"/>
    </row>
    <row r="7" spans="2:16" ht="15" thickBot="1" x14ac:dyDescent="0.35">
      <c r="B7" s="159" t="s">
        <v>1</v>
      </c>
      <c r="C7" s="158">
        <v>65</v>
      </c>
      <c r="D7" s="171">
        <v>3.0769230769230771E-2</v>
      </c>
      <c r="E7" s="171">
        <v>3.0769230769230771E-2</v>
      </c>
      <c r="F7" s="171">
        <v>0</v>
      </c>
      <c r="G7" s="171">
        <v>0</v>
      </c>
      <c r="H7" s="171">
        <v>0.90769230769230769</v>
      </c>
      <c r="I7" s="171">
        <v>3.0769230769230771E-2</v>
      </c>
      <c r="J7" s="13"/>
      <c r="K7" s="20"/>
      <c r="L7" s="20"/>
    </row>
    <row r="8" spans="2:16" ht="15" thickBot="1" x14ac:dyDescent="0.35">
      <c r="B8" s="159" t="s">
        <v>2</v>
      </c>
      <c r="C8" s="158">
        <v>165</v>
      </c>
      <c r="D8" s="171">
        <v>9.696969696969697E-2</v>
      </c>
      <c r="E8" s="171">
        <v>4.2424242424242427E-2</v>
      </c>
      <c r="F8" s="171">
        <v>2.4242424242424242E-2</v>
      </c>
      <c r="G8" s="171">
        <v>6.0606060606060606E-3</v>
      </c>
      <c r="H8" s="171">
        <v>0.81212121212121213</v>
      </c>
      <c r="I8" s="171">
        <v>1.8181818181818181E-2</v>
      </c>
      <c r="J8" s="13"/>
      <c r="K8" s="20"/>
      <c r="L8" s="20"/>
    </row>
    <row r="9" spans="2:16" ht="15" thickBot="1" x14ac:dyDescent="0.35">
      <c r="B9" s="159" t="s">
        <v>4</v>
      </c>
      <c r="C9" s="158">
        <v>358</v>
      </c>
      <c r="D9" s="171">
        <v>0.10614525139664804</v>
      </c>
      <c r="E9" s="171">
        <v>2.5139664804469275E-2</v>
      </c>
      <c r="F9" s="171">
        <v>3.0726256983240222E-2</v>
      </c>
      <c r="G9" s="171">
        <v>1.3966480446927373E-2</v>
      </c>
      <c r="H9" s="171">
        <v>0.79050279329608941</v>
      </c>
      <c r="I9" s="171">
        <v>3.3519553072625698E-2</v>
      </c>
      <c r="J9" s="13"/>
      <c r="K9" s="20"/>
      <c r="L9" s="20"/>
    </row>
    <row r="10" spans="2:16" ht="15" thickBot="1" x14ac:dyDescent="0.35">
      <c r="B10" s="159" t="s">
        <v>7</v>
      </c>
      <c r="C10" s="158">
        <v>212</v>
      </c>
      <c r="D10" s="171">
        <v>0.27830188679245282</v>
      </c>
      <c r="E10" s="171">
        <v>5.6603773584905662E-2</v>
      </c>
      <c r="F10" s="171">
        <v>7.0754716981132074E-2</v>
      </c>
      <c r="G10" s="171">
        <v>1.8867924528301886E-2</v>
      </c>
      <c r="H10" s="171">
        <v>0.56132075471698117</v>
      </c>
      <c r="I10" s="171">
        <v>1.4150943396226415E-2</v>
      </c>
      <c r="J10" s="13"/>
      <c r="K10" s="20"/>
      <c r="L10" s="20"/>
    </row>
    <row r="11" spans="2:16" ht="15" thickBot="1" x14ac:dyDescent="0.35">
      <c r="B11" s="159" t="s">
        <v>9</v>
      </c>
      <c r="C11" s="158">
        <v>23</v>
      </c>
      <c r="D11" s="171">
        <v>0</v>
      </c>
      <c r="E11" s="171">
        <v>4.3478260869565216E-2</v>
      </c>
      <c r="F11" s="171">
        <v>0</v>
      </c>
      <c r="G11" s="171">
        <v>0</v>
      </c>
      <c r="H11" s="171">
        <v>0.95652173913043481</v>
      </c>
      <c r="I11" s="171">
        <v>0</v>
      </c>
      <c r="J11" s="13"/>
      <c r="K11" s="20"/>
      <c r="L11" s="20"/>
    </row>
    <row r="12" spans="2:16" ht="15" thickBot="1" x14ac:dyDescent="0.35">
      <c r="B12" s="159" t="s">
        <v>10</v>
      </c>
      <c r="C12" s="158">
        <v>83</v>
      </c>
      <c r="D12" s="171">
        <v>0.21686746987951808</v>
      </c>
      <c r="E12" s="171">
        <v>0.13253012048192772</v>
      </c>
      <c r="F12" s="171">
        <v>3.614457831325301E-2</v>
      </c>
      <c r="G12" s="171">
        <v>0</v>
      </c>
      <c r="H12" s="171">
        <v>0.60240963855421692</v>
      </c>
      <c r="I12" s="171">
        <v>1.2048192771084338E-2</v>
      </c>
      <c r="J12" s="13"/>
      <c r="K12" s="20"/>
      <c r="L12" s="20"/>
    </row>
    <row r="13" spans="2:16" ht="15" thickBot="1" x14ac:dyDescent="0.35">
      <c r="B13" s="159" t="s">
        <v>11</v>
      </c>
      <c r="C13" s="158">
        <v>55</v>
      </c>
      <c r="D13" s="171">
        <v>0.12727272727272726</v>
      </c>
      <c r="E13" s="171">
        <v>0.14545454545454545</v>
      </c>
      <c r="F13" s="171">
        <v>5.4545454545454543E-2</v>
      </c>
      <c r="G13" s="171">
        <v>0</v>
      </c>
      <c r="H13" s="171">
        <v>0.65454545454545454</v>
      </c>
      <c r="I13" s="171">
        <v>1.8181818181818181E-2</v>
      </c>
      <c r="J13" s="13"/>
      <c r="K13" s="20"/>
      <c r="L13" s="20"/>
    </row>
    <row r="14" spans="2:16" ht="15" thickBot="1" x14ac:dyDescent="0.35">
      <c r="B14" s="172" t="s">
        <v>22</v>
      </c>
      <c r="C14" s="167">
        <f>SUM(C6:C13)</f>
        <v>967</v>
      </c>
      <c r="D14" s="173"/>
      <c r="E14" s="174"/>
      <c r="F14" s="174"/>
      <c r="G14" s="173"/>
      <c r="H14" s="174"/>
      <c r="I14" s="173"/>
      <c r="K14" s="20"/>
      <c r="L14" s="20"/>
    </row>
    <row r="15" spans="2:16" x14ac:dyDescent="0.3">
      <c r="B15" s="47"/>
      <c r="C15" s="45"/>
      <c r="D15" s="45"/>
      <c r="E15" s="46"/>
      <c r="F15" s="45"/>
      <c r="G15" s="46"/>
      <c r="H15" s="45"/>
      <c r="I15" s="46"/>
      <c r="J15" s="10"/>
      <c r="K15" s="11"/>
      <c r="L15" s="10"/>
      <c r="M15" s="21"/>
      <c r="N15" s="21"/>
      <c r="O15" s="21"/>
      <c r="P15" s="21"/>
    </row>
    <row r="16" spans="2:16" x14ac:dyDescent="0.3">
      <c r="B16" s="47"/>
      <c r="C16" s="45"/>
      <c r="D16" s="45"/>
      <c r="E16" s="46"/>
      <c r="F16" s="45"/>
      <c r="G16" s="46"/>
      <c r="H16" s="45"/>
      <c r="I16" s="46"/>
      <c r="J16" s="10"/>
      <c r="K16" s="11"/>
      <c r="L16" s="10"/>
      <c r="M16" s="21"/>
      <c r="N16" s="21"/>
      <c r="O16" s="21"/>
      <c r="P16" s="21"/>
    </row>
    <row r="17" spans="2:16" ht="15" thickBot="1" x14ac:dyDescent="0.35">
      <c r="B17" s="16"/>
      <c r="C17" s="10"/>
      <c r="D17" s="10"/>
      <c r="E17" s="11"/>
      <c r="F17" s="10"/>
      <c r="G17" s="11"/>
      <c r="H17" s="10"/>
      <c r="I17" s="11"/>
      <c r="J17" s="10"/>
      <c r="K17" s="11"/>
      <c r="L17" s="10"/>
      <c r="M17" s="21"/>
      <c r="N17" s="21"/>
      <c r="O17" s="21"/>
      <c r="P17" s="21"/>
    </row>
    <row r="18" spans="2:16" s="3" customFormat="1" ht="15" thickBot="1" x14ac:dyDescent="0.35">
      <c r="B18" s="194" t="s">
        <v>39</v>
      </c>
      <c r="C18" s="195"/>
      <c r="D18" s="195"/>
      <c r="E18" s="195"/>
      <c r="F18" s="195"/>
      <c r="G18" s="196"/>
    </row>
    <row r="19" spans="2:16" s="3" customFormat="1" ht="15" thickBot="1" x14ac:dyDescent="0.35">
      <c r="B19" s="167"/>
      <c r="C19" s="167" t="s">
        <v>40</v>
      </c>
      <c r="D19" s="169" t="s">
        <v>41</v>
      </c>
      <c r="E19" s="169" t="s">
        <v>42</v>
      </c>
      <c r="F19" s="169" t="s">
        <v>43</v>
      </c>
      <c r="G19" s="169" t="s">
        <v>44</v>
      </c>
    </row>
    <row r="20" spans="2:16" s="3" customFormat="1" ht="15" thickBot="1" x14ac:dyDescent="0.35">
      <c r="B20" s="167"/>
      <c r="C20" s="167" t="s">
        <v>20</v>
      </c>
      <c r="D20" s="168" t="s">
        <v>21</v>
      </c>
      <c r="E20" s="168" t="s">
        <v>21</v>
      </c>
      <c r="F20" s="168" t="s">
        <v>21</v>
      </c>
      <c r="G20" s="168" t="s">
        <v>21</v>
      </c>
    </row>
    <row r="21" spans="2:16" s="3" customFormat="1" ht="15" thickBot="1" x14ac:dyDescent="0.35">
      <c r="B21" s="149" t="s">
        <v>0</v>
      </c>
      <c r="C21" s="149">
        <v>6</v>
      </c>
      <c r="D21" s="175">
        <v>0.5</v>
      </c>
      <c r="E21" s="175">
        <v>0.5</v>
      </c>
      <c r="F21" s="165"/>
      <c r="G21" s="165"/>
      <c r="H21" s="25"/>
      <c r="I21" s="24"/>
    </row>
    <row r="22" spans="2:16" s="3" customFormat="1" ht="15" thickBot="1" x14ac:dyDescent="0.35">
      <c r="B22" s="149" t="s">
        <v>1</v>
      </c>
      <c r="C22" s="149">
        <v>65</v>
      </c>
      <c r="D22" s="175">
        <v>0.35384615384615387</v>
      </c>
      <c r="E22" s="175">
        <v>0.63076923076923075</v>
      </c>
      <c r="F22" s="165"/>
      <c r="G22" s="176">
        <v>1.5384615384615385E-2</v>
      </c>
      <c r="H22" s="25"/>
      <c r="I22" s="25"/>
    </row>
    <row r="23" spans="2:16" s="3" customFormat="1" ht="15" thickBot="1" x14ac:dyDescent="0.35">
      <c r="B23" s="159" t="s">
        <v>2</v>
      </c>
      <c r="C23" s="149">
        <v>165</v>
      </c>
      <c r="D23" s="175">
        <v>0.50303030303030305</v>
      </c>
      <c r="E23" s="175">
        <v>0.47272727272727272</v>
      </c>
      <c r="F23" s="165"/>
      <c r="G23" s="176">
        <v>2.4242424242424242E-2</v>
      </c>
      <c r="H23" s="25"/>
      <c r="I23" s="25"/>
    </row>
    <row r="24" spans="2:16" s="3" customFormat="1" ht="15" thickBot="1" x14ac:dyDescent="0.35">
      <c r="B24" s="159" t="s">
        <v>4</v>
      </c>
      <c r="C24" s="149">
        <v>358</v>
      </c>
      <c r="D24" s="175">
        <v>0.46927374301675978</v>
      </c>
      <c r="E24" s="175">
        <v>0.51955307262569828</v>
      </c>
      <c r="F24" s="175">
        <v>2.7932960893854749E-3</v>
      </c>
      <c r="G24" s="176">
        <v>8.3798882681564244E-3</v>
      </c>
      <c r="H24" s="25"/>
      <c r="I24" s="25"/>
    </row>
    <row r="25" spans="2:16" s="3" customFormat="1" ht="15" thickBot="1" x14ac:dyDescent="0.35">
      <c r="B25" s="159" t="s">
        <v>7</v>
      </c>
      <c r="C25" s="149">
        <v>212</v>
      </c>
      <c r="D25" s="175">
        <v>0.40566037735849059</v>
      </c>
      <c r="E25" s="175">
        <v>0.589622641509434</v>
      </c>
      <c r="F25" s="165"/>
      <c r="G25" s="176">
        <v>4.7169811320754715E-3</v>
      </c>
      <c r="H25" s="25"/>
      <c r="I25" s="25"/>
    </row>
    <row r="26" spans="2:16" s="3" customFormat="1" ht="15" thickBot="1" x14ac:dyDescent="0.35">
      <c r="B26" s="159" t="s">
        <v>9</v>
      </c>
      <c r="C26" s="149">
        <v>23</v>
      </c>
      <c r="D26" s="175">
        <v>0.47826086956521741</v>
      </c>
      <c r="E26" s="175">
        <v>0.52173913043478259</v>
      </c>
      <c r="F26" s="165"/>
      <c r="G26" s="176">
        <v>0</v>
      </c>
      <c r="H26" s="25"/>
      <c r="I26" s="25"/>
    </row>
    <row r="27" spans="2:16" s="3" customFormat="1" ht="15" thickBot="1" x14ac:dyDescent="0.35">
      <c r="B27" s="159" t="s">
        <v>10</v>
      </c>
      <c r="C27" s="149">
        <v>83</v>
      </c>
      <c r="D27" s="175">
        <v>0.55421686746987953</v>
      </c>
      <c r="E27" s="175">
        <v>0.44578313253012047</v>
      </c>
      <c r="F27" s="165"/>
      <c r="G27" s="165"/>
      <c r="H27" s="25"/>
      <c r="I27" s="25"/>
    </row>
    <row r="28" spans="2:16" s="3" customFormat="1" ht="15" thickBot="1" x14ac:dyDescent="0.35">
      <c r="B28" s="159" t="s">
        <v>11</v>
      </c>
      <c r="C28" s="149">
        <v>55</v>
      </c>
      <c r="D28" s="175">
        <v>0.8</v>
      </c>
      <c r="E28" s="175">
        <v>0.18181818181818182</v>
      </c>
      <c r="F28" s="165"/>
      <c r="G28" s="176">
        <v>1.8181818181818181E-2</v>
      </c>
      <c r="H28" s="25"/>
      <c r="I28" s="25"/>
    </row>
    <row r="29" spans="2:16" s="3" customFormat="1" ht="15" thickBot="1" x14ac:dyDescent="0.35">
      <c r="B29" s="172" t="s">
        <v>22</v>
      </c>
      <c r="C29" s="172">
        <f>SUM(C21:C28)</f>
        <v>967</v>
      </c>
      <c r="D29" s="166"/>
      <c r="E29" s="177"/>
      <c r="F29" s="166"/>
      <c r="G29" s="177"/>
      <c r="H29" s="24"/>
      <c r="I29" s="24"/>
      <c r="J29" s="25"/>
    </row>
    <row r="30" spans="2:16" s="3" customFormat="1" x14ac:dyDescent="0.3">
      <c r="L30" s="24"/>
      <c r="M30" s="25"/>
    </row>
    <row r="31" spans="2:16" s="3" customFormat="1" x14ac:dyDescent="0.3">
      <c r="L31" s="24"/>
      <c r="M31" s="25"/>
    </row>
    <row r="32" spans="2:16" ht="15" thickBot="1" x14ac:dyDescent="0.35">
      <c r="B32" s="1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28"/>
      <c r="N32" s="21"/>
      <c r="O32" s="21"/>
      <c r="P32" s="21"/>
    </row>
    <row r="33" spans="2:12" ht="15" thickBot="1" x14ac:dyDescent="0.35">
      <c r="B33" s="191" t="s">
        <v>23</v>
      </c>
      <c r="C33" s="192"/>
      <c r="D33" s="192"/>
      <c r="E33" s="192"/>
      <c r="F33" s="193"/>
      <c r="G33" s="49"/>
      <c r="H33" s="49"/>
      <c r="I33" s="49"/>
      <c r="J33" s="1"/>
      <c r="K33" s="1"/>
      <c r="L33" s="1"/>
    </row>
    <row r="34" spans="2:12" ht="14.25" customHeight="1" thickBot="1" x14ac:dyDescent="0.35">
      <c r="B34" s="157"/>
      <c r="C34" s="189" t="s">
        <v>24</v>
      </c>
      <c r="D34" s="164" t="s">
        <v>25</v>
      </c>
      <c r="E34" s="164" t="s">
        <v>26</v>
      </c>
      <c r="F34" s="164" t="s">
        <v>27</v>
      </c>
      <c r="G34" s="51"/>
      <c r="H34" s="52"/>
      <c r="I34" s="51"/>
    </row>
    <row r="35" spans="2:12" ht="15" thickBot="1" x14ac:dyDescent="0.35">
      <c r="B35" s="157" t="s">
        <v>28</v>
      </c>
      <c r="C35" s="189"/>
      <c r="D35" s="157" t="s">
        <v>21</v>
      </c>
      <c r="E35" s="157" t="s">
        <v>21</v>
      </c>
      <c r="F35" s="157" t="s">
        <v>21</v>
      </c>
      <c r="G35" s="53"/>
      <c r="H35" s="53"/>
      <c r="I35" s="53"/>
    </row>
    <row r="36" spans="2:12" ht="15" thickBot="1" x14ac:dyDescent="0.35">
      <c r="B36" s="149" t="s">
        <v>0</v>
      </c>
      <c r="C36" s="158">
        <v>6</v>
      </c>
      <c r="D36" s="106">
        <v>0</v>
      </c>
      <c r="E36" s="106">
        <v>1</v>
      </c>
      <c r="F36" s="106">
        <v>0</v>
      </c>
      <c r="G36" s="54"/>
      <c r="H36" s="90"/>
      <c r="I36" s="54"/>
    </row>
    <row r="37" spans="2:12" ht="15" thickBot="1" x14ac:dyDescent="0.35">
      <c r="B37" s="159" t="s">
        <v>1</v>
      </c>
      <c r="C37" s="158">
        <v>65</v>
      </c>
      <c r="D37" s="106">
        <v>0.13846153846153847</v>
      </c>
      <c r="E37" s="106">
        <v>0.83076923076923082</v>
      </c>
      <c r="F37" s="106">
        <v>3.0769230769230771E-2</v>
      </c>
      <c r="G37" s="54"/>
      <c r="H37" s="90"/>
      <c r="I37" s="54"/>
    </row>
    <row r="38" spans="2:12" ht="15" thickBot="1" x14ac:dyDescent="0.35">
      <c r="B38" s="160" t="s">
        <v>2</v>
      </c>
      <c r="C38" s="158">
        <v>165</v>
      </c>
      <c r="D38" s="106">
        <v>8.4848484848484854E-2</v>
      </c>
      <c r="E38" s="106">
        <v>0.88484848484848488</v>
      </c>
      <c r="F38" s="106">
        <v>3.0303030303030304E-2</v>
      </c>
      <c r="G38" s="54"/>
      <c r="H38" s="91"/>
      <c r="I38" s="54"/>
    </row>
    <row r="39" spans="2:12" ht="15" thickBot="1" x14ac:dyDescent="0.35">
      <c r="B39" s="160" t="s">
        <v>4</v>
      </c>
      <c r="C39" s="158">
        <v>358</v>
      </c>
      <c r="D39" s="106">
        <v>0.18715083798882681</v>
      </c>
      <c r="E39" s="106">
        <v>0.75977653631284914</v>
      </c>
      <c r="F39" s="106">
        <v>5.3072625698324022E-2</v>
      </c>
      <c r="G39" s="54"/>
      <c r="H39" s="90"/>
      <c r="I39" s="54"/>
    </row>
    <row r="40" spans="2:12" ht="15" thickBot="1" x14ac:dyDescent="0.35">
      <c r="B40" s="160" t="s">
        <v>7</v>
      </c>
      <c r="C40" s="158">
        <v>212</v>
      </c>
      <c r="D40" s="106">
        <v>0.15094339622641509</v>
      </c>
      <c r="E40" s="106">
        <v>0.81132075471698117</v>
      </c>
      <c r="F40" s="106">
        <v>3.7735849056603772E-2</v>
      </c>
      <c r="G40" s="54"/>
      <c r="H40" s="90"/>
      <c r="I40" s="54"/>
    </row>
    <row r="41" spans="2:12" ht="15" thickBot="1" x14ac:dyDescent="0.35">
      <c r="B41" s="160" t="s">
        <v>9</v>
      </c>
      <c r="C41" s="158">
        <v>23</v>
      </c>
      <c r="D41" s="106">
        <v>0.17391304347826086</v>
      </c>
      <c r="E41" s="106">
        <v>0.82608695652173914</v>
      </c>
      <c r="F41" s="106">
        <v>0</v>
      </c>
      <c r="G41" s="54"/>
      <c r="H41" s="90"/>
      <c r="I41" s="54"/>
    </row>
    <row r="42" spans="2:12" ht="15" thickBot="1" x14ac:dyDescent="0.35">
      <c r="B42" s="160" t="s">
        <v>10</v>
      </c>
      <c r="C42" s="158">
        <v>83</v>
      </c>
      <c r="D42" s="106">
        <v>8.4337349397590355E-2</v>
      </c>
      <c r="E42" s="106">
        <v>0.86746987951807231</v>
      </c>
      <c r="F42" s="106">
        <v>4.8192771084337352E-2</v>
      </c>
      <c r="G42" s="54"/>
      <c r="H42" s="90"/>
      <c r="I42" s="54"/>
    </row>
    <row r="43" spans="2:12" ht="15" thickBot="1" x14ac:dyDescent="0.35">
      <c r="B43" s="160" t="s">
        <v>11</v>
      </c>
      <c r="C43" s="158">
        <v>55</v>
      </c>
      <c r="D43" s="106">
        <v>9.0909090909090912E-2</v>
      </c>
      <c r="E43" s="106">
        <v>0.90909090909090906</v>
      </c>
      <c r="F43" s="106">
        <v>0</v>
      </c>
      <c r="G43" s="54"/>
      <c r="H43" s="90"/>
      <c r="I43" s="54"/>
    </row>
    <row r="44" spans="2:12" ht="15" thickBot="1" x14ac:dyDescent="0.35">
      <c r="B44" s="150" t="s">
        <v>22</v>
      </c>
      <c r="C44" s="157">
        <f>SUM(C36:C43)</f>
        <v>967</v>
      </c>
      <c r="D44" s="161"/>
      <c r="E44" s="162"/>
      <c r="F44" s="161"/>
      <c r="G44" s="34"/>
      <c r="H44" s="55"/>
      <c r="I44" s="33"/>
    </row>
    <row r="45" spans="2:12" x14ac:dyDescent="0.3">
      <c r="E45" s="41"/>
    </row>
    <row r="46" spans="2:12" x14ac:dyDescent="0.3">
      <c r="E46" s="83"/>
    </row>
    <row r="74" spans="2:12" x14ac:dyDescent="0.3">
      <c r="B74" s="56"/>
      <c r="C74" s="50"/>
      <c r="D74" s="57"/>
      <c r="E74" s="58"/>
      <c r="F74" s="57"/>
      <c r="G74" s="59"/>
      <c r="H74" s="57"/>
      <c r="I74" s="60"/>
      <c r="J74" s="57"/>
      <c r="K74" s="60"/>
      <c r="L74" s="57"/>
    </row>
    <row r="75" spans="2:12" x14ac:dyDescent="0.3">
      <c r="B75" s="56"/>
      <c r="C75" s="50"/>
      <c r="D75" s="57"/>
      <c r="E75" s="58"/>
      <c r="F75" s="57"/>
      <c r="G75" s="59"/>
      <c r="H75" s="57"/>
      <c r="I75" s="60"/>
      <c r="J75" s="57"/>
      <c r="K75" s="60"/>
      <c r="L75" s="57"/>
    </row>
    <row r="76" spans="2:12" x14ac:dyDescent="0.3">
      <c r="B76" s="56"/>
      <c r="C76" s="50"/>
      <c r="D76" s="57"/>
      <c r="E76" s="58"/>
      <c r="F76" s="57"/>
      <c r="G76" s="59"/>
      <c r="H76" s="57"/>
      <c r="I76" s="60"/>
      <c r="J76" s="57"/>
      <c r="K76" s="60"/>
      <c r="L76" s="57"/>
    </row>
    <row r="77" spans="2:12" x14ac:dyDescent="0.3">
      <c r="B77" s="56"/>
      <c r="C77" s="50"/>
      <c r="D77" s="57"/>
      <c r="E77" s="58"/>
      <c r="F77" s="57"/>
      <c r="G77" s="59"/>
      <c r="H77" s="57"/>
      <c r="I77" s="60"/>
      <c r="J77" s="57"/>
      <c r="K77" s="60"/>
      <c r="L77" s="57"/>
    </row>
    <row r="78" spans="2:12" x14ac:dyDescent="0.3">
      <c r="B78" s="56"/>
      <c r="C78" s="50"/>
      <c r="D78" s="57"/>
      <c r="E78" s="58"/>
      <c r="F78" s="57"/>
      <c r="G78" s="59"/>
      <c r="H78" s="57"/>
      <c r="I78" s="60"/>
      <c r="J78" s="57"/>
      <c r="K78" s="60"/>
      <c r="L78" s="57"/>
    </row>
    <row r="79" spans="2:12" x14ac:dyDescent="0.3">
      <c r="B79" s="56"/>
      <c r="C79" s="50"/>
      <c r="D79" s="57"/>
      <c r="E79" s="58"/>
      <c r="F79" s="57"/>
      <c r="G79" s="59"/>
      <c r="H79" s="57"/>
      <c r="I79" s="60"/>
      <c r="J79" s="57"/>
      <c r="K79" s="60"/>
      <c r="L79" s="57"/>
    </row>
    <row r="80" spans="2:12" x14ac:dyDescent="0.3">
      <c r="B80" s="56"/>
      <c r="C80" s="50"/>
      <c r="D80" s="57"/>
      <c r="E80" s="58"/>
      <c r="F80" s="57"/>
      <c r="G80" s="59"/>
      <c r="H80" s="57"/>
      <c r="I80" s="60"/>
      <c r="J80" s="57"/>
      <c r="K80" s="60"/>
      <c r="L80" s="57"/>
    </row>
    <row r="81" spans="2:12" x14ac:dyDescent="0.3">
      <c r="B81" s="56"/>
      <c r="C81" s="50"/>
      <c r="D81" s="57"/>
      <c r="E81" s="58"/>
      <c r="F81" s="57"/>
      <c r="G81" s="59"/>
      <c r="H81" s="57"/>
      <c r="I81" s="60"/>
      <c r="J81" s="57"/>
      <c r="K81" s="60"/>
      <c r="L81" s="57"/>
    </row>
    <row r="82" spans="2:12" x14ac:dyDescent="0.3">
      <c r="B82" s="56"/>
      <c r="C82" s="50"/>
      <c r="D82" s="57"/>
      <c r="E82" s="58"/>
      <c r="F82" s="57"/>
      <c r="G82" s="59"/>
      <c r="H82" s="57"/>
      <c r="I82" s="60"/>
      <c r="J82" s="57"/>
      <c r="K82" s="60"/>
      <c r="L82" s="57"/>
    </row>
    <row r="83" spans="2:12" x14ac:dyDescent="0.3">
      <c r="B83" s="56"/>
      <c r="C83" s="50"/>
      <c r="D83" s="57"/>
      <c r="E83" s="58"/>
      <c r="F83" s="57"/>
      <c r="G83" s="59"/>
      <c r="H83" s="57"/>
      <c r="I83" s="60"/>
      <c r="J83" s="57"/>
      <c r="K83" s="60"/>
      <c r="L83" s="57"/>
    </row>
    <row r="84" spans="2:12" x14ac:dyDescent="0.3">
      <c r="B84" s="56"/>
      <c r="C84" s="50"/>
      <c r="D84" s="57"/>
      <c r="E84" s="58"/>
      <c r="F84" s="57"/>
      <c r="G84" s="59"/>
      <c r="H84" s="57"/>
      <c r="I84" s="60"/>
      <c r="J84" s="57"/>
      <c r="K84" s="60"/>
      <c r="L84" s="57"/>
    </row>
    <row r="85" spans="2:12" x14ac:dyDescent="0.3">
      <c r="B85" s="56"/>
      <c r="C85" s="50"/>
      <c r="D85" s="57"/>
      <c r="E85" s="58"/>
      <c r="F85" s="57"/>
      <c r="G85" s="59"/>
      <c r="H85" s="57"/>
      <c r="I85" s="60"/>
      <c r="J85" s="57"/>
      <c r="K85" s="60"/>
      <c r="L85" s="57"/>
    </row>
    <row r="86" spans="2:12" x14ac:dyDescent="0.3">
      <c r="B86" s="56"/>
      <c r="C86" s="50"/>
      <c r="D86" s="57"/>
      <c r="E86" s="58"/>
      <c r="F86" s="57"/>
      <c r="G86" s="59"/>
      <c r="H86" s="57"/>
      <c r="I86" s="60"/>
      <c r="J86" s="57"/>
      <c r="K86" s="60"/>
      <c r="L86" s="57"/>
    </row>
    <row r="87" spans="2:12" x14ac:dyDescent="0.3">
      <c r="B87" s="56"/>
      <c r="C87" s="50"/>
      <c r="D87" s="57"/>
      <c r="E87" s="58"/>
      <c r="F87" s="57"/>
      <c r="G87" s="59"/>
      <c r="H87" s="57"/>
      <c r="I87" s="60"/>
      <c r="J87" s="57"/>
      <c r="K87" s="60"/>
      <c r="L87" s="57"/>
    </row>
    <row r="88" spans="2:12" x14ac:dyDescent="0.3">
      <c r="B88" s="56"/>
      <c r="C88" s="50"/>
      <c r="D88" s="57"/>
      <c r="E88" s="58"/>
      <c r="F88" s="57"/>
      <c r="G88" s="59"/>
      <c r="H88" s="57"/>
      <c r="I88" s="60"/>
      <c r="J88" s="57"/>
      <c r="K88" s="60"/>
      <c r="L88" s="57"/>
    </row>
    <row r="89" spans="2:12" x14ac:dyDescent="0.3">
      <c r="B89" s="16"/>
      <c r="C89" s="32"/>
      <c r="D89" s="26"/>
      <c r="E89" s="33"/>
      <c r="F89" s="26"/>
      <c r="G89" s="34"/>
      <c r="H89" s="26"/>
      <c r="I89" s="33"/>
      <c r="J89" s="26"/>
      <c r="K89" s="33"/>
      <c r="L89" s="26"/>
    </row>
    <row r="90" spans="2:12" x14ac:dyDescent="0.3">
      <c r="B90" s="16"/>
      <c r="C90" s="32"/>
      <c r="D90" s="26"/>
      <c r="E90" s="33"/>
      <c r="F90" s="26"/>
      <c r="G90" s="34"/>
      <c r="H90" s="26"/>
      <c r="I90" s="33"/>
      <c r="J90" s="26"/>
      <c r="K90" s="33"/>
      <c r="L90" s="26"/>
    </row>
    <row r="91" spans="2:12" x14ac:dyDescent="0.3">
      <c r="C91" s="13"/>
    </row>
  </sheetData>
  <mergeCells count="4">
    <mergeCell ref="C34:C35"/>
    <mergeCell ref="B3:I3"/>
    <mergeCell ref="B33:F33"/>
    <mergeCell ref="B18:G18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CA6E-01C5-4B2E-94F5-9EF71DBDD31B}">
  <dimension ref="A1:U36"/>
  <sheetViews>
    <sheetView view="pageBreakPreview" zoomScale="90" zoomScaleNormal="80" zoomScaleSheetLayoutView="90" workbookViewId="0">
      <selection activeCell="L6" sqref="L6:L20"/>
    </sheetView>
  </sheetViews>
  <sheetFormatPr defaultColWidth="8.88671875" defaultRowHeight="14.4" x14ac:dyDescent="0.3"/>
  <cols>
    <col min="1" max="1" width="6.109375" style="3" customWidth="1"/>
    <col min="2" max="2" width="16.21875" style="3" bestFit="1" customWidth="1"/>
    <col min="3" max="3" width="10.109375" style="3" customWidth="1"/>
    <col min="4" max="4" width="14.109375" style="3" customWidth="1"/>
    <col min="5" max="5" width="13.44140625" style="3" customWidth="1"/>
    <col min="6" max="6" width="13.6640625" style="3" customWidth="1"/>
    <col min="7" max="7" width="11.44140625" style="3" customWidth="1"/>
    <col min="8" max="8" width="11.77734375" style="3" customWidth="1"/>
    <col min="9" max="9" width="11.88671875" style="3" customWidth="1"/>
    <col min="10" max="11" width="10.6640625" style="3" customWidth="1"/>
    <col min="12" max="12" width="15" style="3" customWidth="1"/>
    <col min="13" max="13" width="8.88671875" style="3"/>
    <col min="14" max="14" width="27.109375" style="3" bestFit="1" customWidth="1"/>
    <col min="15" max="15" width="16.109375" style="3" bestFit="1" customWidth="1"/>
    <col min="16" max="16" width="15.44140625" style="3" customWidth="1"/>
    <col min="17" max="17" width="22.44140625" style="3" customWidth="1"/>
    <col min="18" max="18" width="17.77734375" style="3" customWidth="1"/>
    <col min="19" max="19" width="10.109375" style="3" customWidth="1"/>
    <col min="20" max="21" width="9.44140625" style="3" customWidth="1"/>
    <col min="22" max="22" width="9.5546875" style="3" customWidth="1"/>
    <col min="23" max="16384" width="8.88671875" style="3"/>
  </cols>
  <sheetData>
    <row r="1" spans="1:13" x14ac:dyDescent="0.3">
      <c r="A1" s="181" t="s">
        <v>130</v>
      </c>
      <c r="B1" s="182"/>
      <c r="C1" s="182"/>
      <c r="D1" s="182"/>
    </row>
    <row r="3" spans="1:13" customFormat="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3" customForma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customForma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61"/>
    </row>
    <row r="6" spans="1:13" customFormat="1" ht="15" thickBot="1" x14ac:dyDescent="0.35">
      <c r="B6" s="198" t="s">
        <v>34</v>
      </c>
      <c r="C6" s="198"/>
      <c r="D6" s="198"/>
      <c r="E6" s="198"/>
      <c r="F6" s="198"/>
      <c r="G6" s="198"/>
      <c r="H6" s="198"/>
      <c r="I6" s="198"/>
      <c r="J6" s="198"/>
      <c r="K6" s="198"/>
      <c r="L6" s="61"/>
      <c r="M6" s="61"/>
    </row>
    <row r="7" spans="1:13" customFormat="1" ht="29.4" thickBot="1" x14ac:dyDescent="0.35">
      <c r="B7" s="154"/>
      <c r="C7" s="155" t="s">
        <v>24</v>
      </c>
      <c r="D7" s="200" t="s">
        <v>35</v>
      </c>
      <c r="E7" s="200"/>
      <c r="F7" s="156" t="s">
        <v>36</v>
      </c>
      <c r="G7" s="156"/>
      <c r="H7" s="201" t="s">
        <v>124</v>
      </c>
      <c r="I7" s="201"/>
      <c r="J7" s="156" t="s">
        <v>126</v>
      </c>
      <c r="K7" s="156" t="s">
        <v>33</v>
      </c>
      <c r="L7" s="61"/>
      <c r="M7" s="61"/>
    </row>
    <row r="8" spans="1:13" customFormat="1" ht="15" thickBot="1" x14ac:dyDescent="0.35">
      <c r="B8" s="157" t="s">
        <v>28</v>
      </c>
      <c r="C8" s="157"/>
      <c r="D8" s="202" t="s">
        <v>21</v>
      </c>
      <c r="E8" s="202"/>
      <c r="F8" s="202" t="s">
        <v>21</v>
      </c>
      <c r="G8" s="202"/>
      <c r="H8" s="202" t="s">
        <v>21</v>
      </c>
      <c r="I8" s="202"/>
      <c r="J8" s="157" t="s">
        <v>21</v>
      </c>
      <c r="K8" s="157"/>
    </row>
    <row r="9" spans="1:13" customFormat="1" ht="15" thickBot="1" x14ac:dyDescent="0.35">
      <c r="B9" s="149" t="s">
        <v>0</v>
      </c>
      <c r="C9" s="158">
        <v>6</v>
      </c>
      <c r="D9" s="197">
        <f>3/6</f>
        <v>0.5</v>
      </c>
      <c r="E9" s="197"/>
      <c r="F9" s="197">
        <f>0/6</f>
        <v>0</v>
      </c>
      <c r="G9" s="197"/>
      <c r="H9" s="197">
        <f>1/6</f>
        <v>0.16666666666666666</v>
      </c>
      <c r="I9" s="197"/>
      <c r="J9" s="106">
        <f>1/6</f>
        <v>0.16666666666666666</v>
      </c>
      <c r="K9" s="106">
        <f>1/6</f>
        <v>0.16666666666666666</v>
      </c>
      <c r="L9" s="13"/>
    </row>
    <row r="10" spans="1:13" customFormat="1" ht="15" thickBot="1" x14ac:dyDescent="0.35">
      <c r="B10" s="159" t="s">
        <v>1</v>
      </c>
      <c r="C10" s="158">
        <v>65</v>
      </c>
      <c r="D10" s="197">
        <f>22/65</f>
        <v>0.33846153846153848</v>
      </c>
      <c r="E10" s="197"/>
      <c r="F10" s="197">
        <f>5/65</f>
        <v>7.6923076923076927E-2</v>
      </c>
      <c r="G10" s="197"/>
      <c r="H10" s="197">
        <f>10/65</f>
        <v>0.15384615384615385</v>
      </c>
      <c r="I10" s="197"/>
      <c r="J10" s="106">
        <f>1/65</f>
        <v>1.5384615384615385E-2</v>
      </c>
      <c r="K10" s="106">
        <f>27/65</f>
        <v>0.41538461538461541</v>
      </c>
      <c r="L10" s="13"/>
    </row>
    <row r="11" spans="1:13" customFormat="1" ht="15" thickBot="1" x14ac:dyDescent="0.35">
      <c r="B11" s="160" t="s">
        <v>2</v>
      </c>
      <c r="C11" s="158">
        <v>165</v>
      </c>
      <c r="D11" s="197">
        <f>65/165</f>
        <v>0.39393939393939392</v>
      </c>
      <c r="E11" s="197"/>
      <c r="F11" s="197">
        <f>7/165</f>
        <v>4.2424242424242427E-2</v>
      </c>
      <c r="G11" s="197"/>
      <c r="H11" s="197">
        <f>26/165</f>
        <v>0.15757575757575756</v>
      </c>
      <c r="I11" s="197"/>
      <c r="J11" s="106">
        <f>2/165</f>
        <v>1.2121212121212121E-2</v>
      </c>
      <c r="K11" s="106">
        <f>65/165</f>
        <v>0.39393939393939392</v>
      </c>
      <c r="L11" s="13"/>
    </row>
    <row r="12" spans="1:13" customFormat="1" ht="15" thickBot="1" x14ac:dyDescent="0.35">
      <c r="B12" s="160" t="s">
        <v>4</v>
      </c>
      <c r="C12" s="158">
        <v>358</v>
      </c>
      <c r="D12" s="197">
        <f>117/358</f>
        <v>0.32681564245810057</v>
      </c>
      <c r="E12" s="197"/>
      <c r="F12" s="197">
        <f>24/358</f>
        <v>6.7039106145251395E-2</v>
      </c>
      <c r="G12" s="197"/>
      <c r="H12" s="197">
        <f>42/358</f>
        <v>0.11731843575418995</v>
      </c>
      <c r="I12" s="197"/>
      <c r="J12" s="106">
        <f>3/358</f>
        <v>8.3798882681564244E-3</v>
      </c>
      <c r="K12" s="106">
        <f>172/358</f>
        <v>0.48044692737430167</v>
      </c>
      <c r="L12" s="13"/>
    </row>
    <row r="13" spans="1:13" customFormat="1" ht="15" thickBot="1" x14ac:dyDescent="0.35">
      <c r="B13" s="160" t="s">
        <v>7</v>
      </c>
      <c r="C13" s="158">
        <v>212</v>
      </c>
      <c r="D13" s="197">
        <f>56/212</f>
        <v>0.26415094339622641</v>
      </c>
      <c r="E13" s="197"/>
      <c r="F13" s="197">
        <f>20/212</f>
        <v>9.4339622641509441E-2</v>
      </c>
      <c r="G13" s="197"/>
      <c r="H13" s="197">
        <f>32/212</f>
        <v>0.15094339622641509</v>
      </c>
      <c r="I13" s="197"/>
      <c r="J13" s="106">
        <f>4/212</f>
        <v>1.8867924528301886E-2</v>
      </c>
      <c r="K13" s="106">
        <f>100/212</f>
        <v>0.47169811320754718</v>
      </c>
      <c r="L13" s="13"/>
    </row>
    <row r="14" spans="1:13" customFormat="1" ht="15" thickBot="1" x14ac:dyDescent="0.35">
      <c r="B14" s="160" t="s">
        <v>9</v>
      </c>
      <c r="C14" s="158">
        <v>23</v>
      </c>
      <c r="D14" s="197">
        <f>9/23</f>
        <v>0.39130434782608697</v>
      </c>
      <c r="E14" s="197"/>
      <c r="F14" s="197">
        <f>2/23</f>
        <v>8.6956521739130432E-2</v>
      </c>
      <c r="G14" s="197"/>
      <c r="H14" s="197">
        <f>5/23</f>
        <v>0.21739130434782608</v>
      </c>
      <c r="I14" s="197"/>
      <c r="J14" s="106">
        <f>0/23</f>
        <v>0</v>
      </c>
      <c r="K14" s="106">
        <f>7/23</f>
        <v>0.30434782608695654</v>
      </c>
      <c r="L14" s="13"/>
    </row>
    <row r="15" spans="1:13" customFormat="1" ht="15" thickBot="1" x14ac:dyDescent="0.35">
      <c r="B15" s="160" t="s">
        <v>10</v>
      </c>
      <c r="C15" s="158">
        <v>83</v>
      </c>
      <c r="D15" s="197">
        <f>19/83</f>
        <v>0.2289156626506024</v>
      </c>
      <c r="E15" s="197"/>
      <c r="F15" s="197">
        <f>16/83</f>
        <v>0.19277108433734941</v>
      </c>
      <c r="G15" s="197"/>
      <c r="H15" s="197">
        <f>11/83</f>
        <v>0.13253012048192772</v>
      </c>
      <c r="I15" s="197"/>
      <c r="J15" s="106">
        <f>3/83</f>
        <v>3.614457831325301E-2</v>
      </c>
      <c r="K15" s="106">
        <f>34/83</f>
        <v>0.40963855421686746</v>
      </c>
      <c r="L15" s="13"/>
    </row>
    <row r="16" spans="1:13" customFormat="1" ht="15" thickBot="1" x14ac:dyDescent="0.35">
      <c r="B16" s="160" t="s">
        <v>11</v>
      </c>
      <c r="C16" s="158">
        <v>55</v>
      </c>
      <c r="D16" s="197">
        <f>8/55</f>
        <v>0.14545454545454545</v>
      </c>
      <c r="E16" s="197"/>
      <c r="F16" s="197">
        <f>4/55</f>
        <v>7.2727272727272724E-2</v>
      </c>
      <c r="G16" s="197"/>
      <c r="H16" s="197">
        <f>8/55</f>
        <v>0.14545454545454545</v>
      </c>
      <c r="I16" s="197"/>
      <c r="J16" s="106">
        <f>1/55</f>
        <v>1.8181818181818181E-2</v>
      </c>
      <c r="K16" s="106">
        <f>34/55</f>
        <v>0.61818181818181817</v>
      </c>
      <c r="L16" s="13"/>
    </row>
    <row r="17" spans="2:21" customFormat="1" ht="15" thickBot="1" x14ac:dyDescent="0.35">
      <c r="B17" s="150" t="s">
        <v>22</v>
      </c>
      <c r="C17" s="157">
        <f>SUM(C9:C16)</f>
        <v>967</v>
      </c>
      <c r="D17" s="161"/>
      <c r="E17" s="162"/>
      <c r="F17" s="161"/>
      <c r="G17" s="163"/>
      <c r="H17" s="161"/>
      <c r="I17" s="96"/>
      <c r="J17" s="161"/>
      <c r="K17" s="161"/>
    </row>
    <row r="19" spans="2:21" x14ac:dyDescent="0.3">
      <c r="B19" s="203" t="s">
        <v>132</v>
      </c>
      <c r="C19" s="203"/>
      <c r="D19" s="203"/>
      <c r="E19" s="203"/>
      <c r="F19" s="203"/>
    </row>
    <row r="20" spans="2:21" ht="15" thickBot="1" x14ac:dyDescent="0.35"/>
    <row r="21" spans="2:21" ht="15" thickBot="1" x14ac:dyDescent="0.35">
      <c r="B21" s="199" t="s">
        <v>45</v>
      </c>
      <c r="C21" s="199"/>
      <c r="D21" s="199"/>
      <c r="E21" s="199"/>
      <c r="F21" s="199"/>
      <c r="G21" s="199"/>
      <c r="H21" s="199"/>
      <c r="I21" s="48"/>
      <c r="J21" s="48"/>
      <c r="K21" s="48"/>
      <c r="L21" s="48"/>
      <c r="M21" s="48"/>
      <c r="T21" s="14"/>
      <c r="U21" s="15"/>
    </row>
    <row r="22" spans="2:21" ht="15" thickBot="1" x14ac:dyDescent="0.35">
      <c r="B22" s="157"/>
      <c r="C22" s="157" t="s">
        <v>13</v>
      </c>
      <c r="D22" s="164" t="s">
        <v>46</v>
      </c>
      <c r="E22" s="164" t="s">
        <v>47</v>
      </c>
      <c r="F22" s="164" t="s">
        <v>48</v>
      </c>
      <c r="G22" s="164" t="s">
        <v>49</v>
      </c>
      <c r="H22" s="164" t="s">
        <v>50</v>
      </c>
      <c r="I22" s="62"/>
      <c r="J22" s="62"/>
      <c r="K22" s="62"/>
      <c r="L22" s="62"/>
      <c r="M22" s="62"/>
      <c r="O22" s="14"/>
      <c r="P22" s="15"/>
    </row>
    <row r="23" spans="2:21" ht="15" thickBot="1" x14ac:dyDescent="0.35">
      <c r="B23" s="157" t="s">
        <v>28</v>
      </c>
      <c r="C23" s="157" t="s">
        <v>20</v>
      </c>
      <c r="D23" s="157" t="s">
        <v>21</v>
      </c>
      <c r="E23" s="157" t="s">
        <v>21</v>
      </c>
      <c r="F23" s="157" t="s">
        <v>21</v>
      </c>
      <c r="G23" s="157" t="s">
        <v>21</v>
      </c>
      <c r="H23" s="157" t="s">
        <v>21</v>
      </c>
      <c r="I23" s="62"/>
      <c r="J23" s="62"/>
      <c r="K23" s="62"/>
      <c r="L23" s="62"/>
      <c r="M23" s="62"/>
      <c r="O23" s="14"/>
      <c r="P23" s="15"/>
    </row>
    <row r="24" spans="2:21" ht="15" thickBot="1" x14ac:dyDescent="0.35">
      <c r="B24" s="149" t="s">
        <v>0</v>
      </c>
      <c r="C24" s="158">
        <v>6</v>
      </c>
      <c r="D24" s="165"/>
      <c r="E24" s="165"/>
      <c r="F24" s="165"/>
      <c r="G24" s="139">
        <v>0.66666666666666663</v>
      </c>
      <c r="H24" s="139">
        <v>0.33333333333333331</v>
      </c>
      <c r="I24" s="125"/>
      <c r="J24" s="62"/>
      <c r="K24" s="62"/>
      <c r="L24" s="62"/>
      <c r="M24" s="62"/>
      <c r="O24" s="14"/>
      <c r="P24" s="15"/>
    </row>
    <row r="25" spans="2:21" ht="15" thickBot="1" x14ac:dyDescent="0.35">
      <c r="B25" s="159" t="s">
        <v>1</v>
      </c>
      <c r="C25" s="158">
        <v>65</v>
      </c>
      <c r="D25" s="165"/>
      <c r="E25" s="165"/>
      <c r="F25" s="139">
        <v>0.13846153846153847</v>
      </c>
      <c r="G25" s="139">
        <v>0.49230769230769234</v>
      </c>
      <c r="H25" s="139">
        <v>0.36923076923076925</v>
      </c>
      <c r="I25" s="12"/>
      <c r="O25" s="14"/>
      <c r="P25" s="15"/>
    </row>
    <row r="26" spans="2:21" ht="15" thickBot="1" x14ac:dyDescent="0.35">
      <c r="B26" s="160" t="s">
        <v>2</v>
      </c>
      <c r="C26" s="158">
        <v>165</v>
      </c>
      <c r="D26" s="165"/>
      <c r="E26" s="139">
        <v>6.0606060606060608E-2</v>
      </c>
      <c r="F26" s="139">
        <v>0.4</v>
      </c>
      <c r="G26" s="139">
        <v>0.29090909090909089</v>
      </c>
      <c r="H26" s="139">
        <v>0.24848484848484848</v>
      </c>
      <c r="I26" s="12"/>
      <c r="O26" s="14"/>
      <c r="P26" s="15"/>
    </row>
    <row r="27" spans="2:21" ht="15" thickBot="1" x14ac:dyDescent="0.35">
      <c r="B27" s="160" t="s">
        <v>4</v>
      </c>
      <c r="C27" s="158">
        <v>358</v>
      </c>
      <c r="D27" s="165"/>
      <c r="E27" s="139">
        <v>0.36312849162011174</v>
      </c>
      <c r="F27" s="139">
        <v>0.36033519553072624</v>
      </c>
      <c r="G27" s="139">
        <v>0.16201117318435754</v>
      </c>
      <c r="H27" s="139">
        <v>0.11452513966480447</v>
      </c>
      <c r="I27" s="12"/>
      <c r="O27" s="16"/>
      <c r="P27" s="11"/>
    </row>
    <row r="28" spans="2:21" ht="15" thickBot="1" x14ac:dyDescent="0.35">
      <c r="B28" s="160" t="s">
        <v>7</v>
      </c>
      <c r="C28" s="158">
        <v>212</v>
      </c>
      <c r="D28" s="139">
        <v>2.358490566037736E-2</v>
      </c>
      <c r="E28" s="139">
        <v>0.8632075471698113</v>
      </c>
      <c r="F28" s="139">
        <v>8.4905660377358486E-2</v>
      </c>
      <c r="G28" s="139">
        <v>1.4150943396226415E-2</v>
      </c>
      <c r="H28" s="139">
        <v>1.4150943396226415E-2</v>
      </c>
      <c r="I28" s="12"/>
      <c r="O28" s="16"/>
      <c r="P28" s="11"/>
    </row>
    <row r="29" spans="2:21" ht="15" thickBot="1" x14ac:dyDescent="0.35">
      <c r="B29" s="160" t="s">
        <v>9</v>
      </c>
      <c r="C29" s="158">
        <v>23</v>
      </c>
      <c r="D29" s="165"/>
      <c r="E29" s="165"/>
      <c r="F29" s="139">
        <v>0.30434782608695654</v>
      </c>
      <c r="G29" s="139">
        <v>0.2608695652173913</v>
      </c>
      <c r="H29" s="139">
        <v>0.43478260869565216</v>
      </c>
      <c r="I29" s="12"/>
      <c r="O29" s="16"/>
      <c r="P29" s="11"/>
    </row>
    <row r="30" spans="2:21" ht="15" thickBot="1" x14ac:dyDescent="0.35">
      <c r="B30" s="160" t="s">
        <v>10</v>
      </c>
      <c r="C30" s="158">
        <v>83</v>
      </c>
      <c r="D30" s="165"/>
      <c r="E30" s="165"/>
      <c r="F30" s="139">
        <v>0.28915662650602408</v>
      </c>
      <c r="G30" s="139">
        <v>0.37349397590361444</v>
      </c>
      <c r="H30" s="139">
        <v>0.33734939759036142</v>
      </c>
      <c r="I30" s="12"/>
      <c r="O30" s="16"/>
      <c r="P30" s="11"/>
    </row>
    <row r="31" spans="2:21" ht="14.25" customHeight="1" thickBot="1" x14ac:dyDescent="0.35">
      <c r="B31" s="160" t="s">
        <v>11</v>
      </c>
      <c r="C31" s="158">
        <v>55</v>
      </c>
      <c r="D31" s="165"/>
      <c r="E31" s="139">
        <v>0.12727272727272726</v>
      </c>
      <c r="F31" s="139">
        <v>0.2</v>
      </c>
      <c r="G31" s="139">
        <v>0.18181818181818182</v>
      </c>
      <c r="H31" s="139">
        <v>0.49090909090909091</v>
      </c>
      <c r="I31" s="12"/>
      <c r="O31" s="16"/>
      <c r="P31" s="11"/>
    </row>
    <row r="32" spans="2:21" ht="15" thickBot="1" x14ac:dyDescent="0.35">
      <c r="B32" s="150" t="s">
        <v>22</v>
      </c>
      <c r="C32" s="157">
        <f>SUM(C24:C31)</f>
        <v>967</v>
      </c>
      <c r="D32" s="166"/>
      <c r="E32" s="166"/>
      <c r="F32" s="166"/>
      <c r="G32" s="166"/>
      <c r="H32" s="166"/>
      <c r="L32" s="16"/>
      <c r="M32" s="11"/>
      <c r="O32" s="16"/>
      <c r="P32" s="11"/>
    </row>
    <row r="33" spans="2:21" x14ac:dyDescent="0.3">
      <c r="B33" s="63"/>
      <c r="C33" s="53"/>
      <c r="D33" s="55"/>
      <c r="E33" s="33"/>
      <c r="F33" s="55"/>
      <c r="G33" s="34"/>
      <c r="H33" s="55"/>
      <c r="I33" s="64"/>
      <c r="L33" s="16"/>
      <c r="M33" s="11"/>
      <c r="O33" s="16"/>
      <c r="P33" s="11"/>
    </row>
    <row r="34" spans="2:21" x14ac:dyDescent="0.3">
      <c r="P34" s="16"/>
      <c r="Q34" s="11"/>
      <c r="T34" s="16"/>
      <c r="U34" s="11"/>
    </row>
    <row r="35" spans="2:21" x14ac:dyDescent="0.3">
      <c r="P35" s="16"/>
      <c r="Q35" s="11"/>
      <c r="T35" s="16"/>
      <c r="U35" s="11"/>
    </row>
    <row r="36" spans="2:21" x14ac:dyDescent="0.3">
      <c r="P36" s="16"/>
      <c r="Q36" s="11"/>
      <c r="T36" s="16"/>
      <c r="U36" s="11"/>
    </row>
  </sheetData>
  <mergeCells count="32">
    <mergeCell ref="B6:K6"/>
    <mergeCell ref="B21:H21"/>
    <mergeCell ref="D7:E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1:E11"/>
    <mergeCell ref="F11:G11"/>
    <mergeCell ref="B19:F19"/>
    <mergeCell ref="H11:I11"/>
    <mergeCell ref="D12:E12"/>
    <mergeCell ref="F12:G12"/>
    <mergeCell ref="H12:I12"/>
    <mergeCell ref="D13:E13"/>
    <mergeCell ref="F13:G13"/>
    <mergeCell ref="H13:I13"/>
    <mergeCell ref="D16:E16"/>
    <mergeCell ref="F16:G16"/>
    <mergeCell ref="H16:I16"/>
    <mergeCell ref="D14:E14"/>
    <mergeCell ref="F14:G14"/>
    <mergeCell ref="H14:I14"/>
    <mergeCell ref="D15:E15"/>
    <mergeCell ref="F15:G15"/>
    <mergeCell ref="H15:I15"/>
  </mergeCells>
  <pageMargins left="0.7" right="0.7" top="0.75" bottom="0.75" header="0.3" footer="0.3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C698E-5F72-4FD6-A4A8-3F26B0E5F5FD}">
  <dimension ref="A1:R42"/>
  <sheetViews>
    <sheetView tabSelected="1" view="pageBreakPreview" zoomScale="70" zoomScaleNormal="80" zoomScaleSheetLayoutView="70" workbookViewId="0">
      <selection sqref="A1:B1"/>
    </sheetView>
  </sheetViews>
  <sheetFormatPr defaultColWidth="8.88671875" defaultRowHeight="14.4" x14ac:dyDescent="0.3"/>
  <cols>
    <col min="1" max="1" width="21.5546875" style="3" customWidth="1"/>
    <col min="2" max="2" width="23.88671875" style="3" bestFit="1" customWidth="1"/>
    <col min="3" max="3" width="10.109375" style="3" bestFit="1" customWidth="1"/>
    <col min="4" max="4" width="10.88671875" style="3" customWidth="1"/>
    <col min="5" max="5" width="10.5546875" style="3" customWidth="1"/>
    <col min="6" max="6" width="27.109375" style="3" bestFit="1" customWidth="1"/>
    <col min="7" max="7" width="11.88671875" style="3" bestFit="1" customWidth="1"/>
    <col min="8" max="8" width="11.5546875" style="3" customWidth="1"/>
    <col min="9" max="9" width="10.88671875" style="3" customWidth="1"/>
    <col min="10" max="10" width="22.88671875" style="3" bestFit="1" customWidth="1"/>
    <col min="11" max="11" width="14.109375" style="3" bestFit="1" customWidth="1"/>
    <col min="12" max="12" width="16.109375" style="3" bestFit="1" customWidth="1"/>
    <col min="13" max="13" width="22.44140625" style="3" customWidth="1"/>
    <col min="14" max="14" width="17.77734375" style="3" customWidth="1"/>
    <col min="15" max="15" width="10.109375" style="3" customWidth="1"/>
    <col min="16" max="17" width="9.44140625" style="3" customWidth="1"/>
    <col min="18" max="18" width="9.5546875" style="3" customWidth="1"/>
    <col min="19" max="16384" width="8.88671875" style="3"/>
  </cols>
  <sheetData>
    <row r="1" spans="1:18" x14ac:dyDescent="0.3">
      <c r="A1" s="184" t="s">
        <v>134</v>
      </c>
      <c r="B1" s="182"/>
    </row>
    <row r="2" spans="1:18" ht="15" thickBot="1" x14ac:dyDescent="0.35">
      <c r="E2" s="4"/>
    </row>
    <row r="3" spans="1:18" ht="29.4" thickBot="1" x14ac:dyDescent="0.35">
      <c r="B3" s="136" t="s">
        <v>51</v>
      </c>
      <c r="C3" s="137" t="s">
        <v>52</v>
      </c>
      <c r="D3" s="8"/>
      <c r="E3" s="27"/>
      <c r="F3" s="8"/>
      <c r="I3" s="8"/>
      <c r="J3" s="137" t="s">
        <v>53</v>
      </c>
      <c r="K3" s="137" t="s">
        <v>54</v>
      </c>
      <c r="M3" s="7"/>
      <c r="N3" s="7"/>
      <c r="O3" s="7"/>
      <c r="P3" s="7"/>
      <c r="Q3" s="7"/>
      <c r="R3" s="7"/>
    </row>
    <row r="4" spans="1:18" ht="29.4" thickBot="1" x14ac:dyDescent="0.35">
      <c r="B4" s="138" t="s">
        <v>55</v>
      </c>
      <c r="C4" s="98">
        <v>0.28955532574974147</v>
      </c>
      <c r="D4" s="7"/>
      <c r="E4" s="42"/>
      <c r="F4" s="136" t="s">
        <v>23</v>
      </c>
      <c r="G4" s="137" t="s">
        <v>54</v>
      </c>
      <c r="I4" s="7"/>
      <c r="J4" s="152" t="s">
        <v>56</v>
      </c>
      <c r="K4" s="153">
        <v>0.82109617373319543</v>
      </c>
      <c r="L4" s="7"/>
      <c r="P4" s="7"/>
      <c r="Q4" s="7"/>
      <c r="R4" s="7"/>
    </row>
    <row r="5" spans="1:18" ht="15" thickBot="1" x14ac:dyDescent="0.35">
      <c r="B5" s="138" t="s">
        <v>57</v>
      </c>
      <c r="C5" s="139">
        <v>1.9648397104446741E-2</v>
      </c>
      <c r="E5" s="43"/>
      <c r="F5" s="138" t="s">
        <v>25</v>
      </c>
      <c r="G5" s="146">
        <v>0.14270941054808686</v>
      </c>
      <c r="J5" s="149" t="s">
        <v>58</v>
      </c>
      <c r="K5" s="146">
        <v>2.3784901758014478E-2</v>
      </c>
      <c r="P5" s="7"/>
      <c r="Q5" s="7"/>
      <c r="R5" s="7"/>
    </row>
    <row r="6" spans="1:18" ht="15" thickBot="1" x14ac:dyDescent="0.35">
      <c r="B6" s="138" t="s">
        <v>59</v>
      </c>
      <c r="C6" s="139">
        <v>1.0341261633919338E-2</v>
      </c>
      <c r="E6" s="43"/>
      <c r="F6" s="138" t="s">
        <v>26</v>
      </c>
      <c r="G6" s="146">
        <v>0.81799379524301963</v>
      </c>
      <c r="J6" s="149" t="s">
        <v>60</v>
      </c>
      <c r="K6" s="146">
        <v>2.7921406411582212E-2</v>
      </c>
      <c r="P6" s="10"/>
      <c r="Q6" s="10"/>
    </row>
    <row r="7" spans="1:18" ht="15" thickBot="1" x14ac:dyDescent="0.35">
      <c r="B7" s="138" t="s">
        <v>61</v>
      </c>
      <c r="C7" s="139">
        <v>8.1695966907962769E-2</v>
      </c>
      <c r="E7" s="43"/>
      <c r="F7" s="147" t="s">
        <v>62</v>
      </c>
      <c r="G7" s="146">
        <v>3.5160289555325748E-2</v>
      </c>
      <c r="J7" s="149" t="s">
        <v>63</v>
      </c>
      <c r="K7" s="146">
        <v>8.2730093071354711E-3</v>
      </c>
      <c r="P7" s="14"/>
      <c r="Q7" s="15"/>
    </row>
    <row r="8" spans="1:18" ht="15" thickBot="1" x14ac:dyDescent="0.35">
      <c r="B8" s="138" t="s">
        <v>64</v>
      </c>
      <c r="C8" s="139">
        <v>6.2047569803516025E-3</v>
      </c>
      <c r="E8" s="43"/>
      <c r="F8" s="147" t="s">
        <v>33</v>
      </c>
      <c r="G8" s="146">
        <v>4.1365046535677356E-3</v>
      </c>
      <c r="J8" s="149" t="s">
        <v>62</v>
      </c>
      <c r="K8" s="146">
        <v>7.6525336091003107E-2</v>
      </c>
      <c r="P8" s="14"/>
      <c r="Q8" s="15"/>
    </row>
    <row r="9" spans="1:18" ht="15" thickBot="1" x14ac:dyDescent="0.35">
      <c r="B9" s="140" t="s">
        <v>121</v>
      </c>
      <c r="C9" s="139">
        <v>4.1365046535677356E-3</v>
      </c>
      <c r="E9" s="43"/>
      <c r="F9" s="141" t="s">
        <v>22</v>
      </c>
      <c r="G9" s="142">
        <f>SUM(G5:G8)</f>
        <v>1</v>
      </c>
      <c r="J9" s="149" t="s">
        <v>65</v>
      </c>
      <c r="K9" s="146">
        <v>4.2399172699069287E-2</v>
      </c>
      <c r="P9" s="14"/>
      <c r="Q9" s="15"/>
    </row>
    <row r="10" spans="1:18" ht="15" thickBot="1" x14ac:dyDescent="0.35">
      <c r="B10" s="138" t="s">
        <v>63</v>
      </c>
      <c r="C10" s="139">
        <v>1.5511892450879007E-2</v>
      </c>
      <c r="E10" s="43"/>
      <c r="J10" s="150" t="s">
        <v>22</v>
      </c>
      <c r="K10" s="151">
        <f>SUM(K4:K9)</f>
        <v>1</v>
      </c>
      <c r="P10" s="14"/>
      <c r="Q10" s="15"/>
    </row>
    <row r="11" spans="1:18" ht="15" thickBot="1" x14ac:dyDescent="0.35">
      <c r="B11" s="138" t="s">
        <v>66</v>
      </c>
      <c r="C11" s="139">
        <v>0.44570837642192346</v>
      </c>
      <c r="E11" s="43"/>
      <c r="I11" s="22"/>
      <c r="P11" s="14"/>
      <c r="Q11" s="15"/>
    </row>
    <row r="12" spans="1:18" ht="15" thickBot="1" x14ac:dyDescent="0.35">
      <c r="B12" s="138" t="s">
        <v>62</v>
      </c>
      <c r="C12" s="139">
        <v>6.9286452947259561E-2</v>
      </c>
      <c r="P12" s="14"/>
      <c r="Q12" s="15"/>
    </row>
    <row r="13" spans="1:18" ht="15" thickBot="1" x14ac:dyDescent="0.35">
      <c r="B13" s="138" t="s">
        <v>33</v>
      </c>
      <c r="C13" s="139">
        <v>5.7911065149948295E-2</v>
      </c>
      <c r="P13" s="16"/>
      <c r="Q13" s="11"/>
    </row>
    <row r="14" spans="1:18" ht="15" thickBot="1" x14ac:dyDescent="0.35">
      <c r="B14" s="141" t="s">
        <v>22</v>
      </c>
      <c r="C14" s="142">
        <f>SUM(C4:C13)</f>
        <v>1</v>
      </c>
      <c r="M14" s="11"/>
      <c r="P14" s="16"/>
      <c r="Q14" s="11"/>
    </row>
    <row r="15" spans="1:18" ht="29.4" thickBot="1" x14ac:dyDescent="0.35">
      <c r="B15" s="30"/>
      <c r="C15" s="31"/>
      <c r="J15" s="137" t="s">
        <v>67</v>
      </c>
      <c r="K15" s="136" t="s">
        <v>54</v>
      </c>
      <c r="M15" s="11"/>
      <c r="P15" s="16"/>
      <c r="Q15" s="11"/>
    </row>
    <row r="16" spans="1:18" ht="29.4" thickBot="1" x14ac:dyDescent="0.35">
      <c r="B16" s="30"/>
      <c r="C16" s="31"/>
      <c r="F16" s="137" t="s">
        <v>68</v>
      </c>
      <c r="G16" s="137" t="s">
        <v>52</v>
      </c>
      <c r="J16" s="149" t="s">
        <v>69</v>
      </c>
      <c r="K16" s="146">
        <v>3.3092037228541885E-2</v>
      </c>
      <c r="M16" s="11"/>
      <c r="P16" s="16"/>
      <c r="Q16" s="11"/>
    </row>
    <row r="17" spans="2:17" ht="43.8" thickBot="1" x14ac:dyDescent="0.35">
      <c r="B17" s="137" t="s">
        <v>68</v>
      </c>
      <c r="C17" s="137" t="s">
        <v>52</v>
      </c>
      <c r="F17" s="145" t="s">
        <v>29</v>
      </c>
      <c r="G17" s="146">
        <v>0.49120992761116855</v>
      </c>
      <c r="J17" s="149" t="s">
        <v>70</v>
      </c>
      <c r="K17" s="146">
        <v>5.5842812823164424E-2</v>
      </c>
      <c r="M17" s="11"/>
      <c r="P17" s="16"/>
      <c r="Q17" s="11"/>
    </row>
    <row r="18" spans="2:17" ht="58.2" thickBot="1" x14ac:dyDescent="0.35">
      <c r="B18" s="204" t="s">
        <v>122</v>
      </c>
      <c r="C18" s="210">
        <v>0.30919999999999997</v>
      </c>
      <c r="F18" s="145" t="s">
        <v>30</v>
      </c>
      <c r="G18" s="146">
        <v>0.16339193381592554</v>
      </c>
      <c r="J18" s="149" t="s">
        <v>71</v>
      </c>
      <c r="K18" s="146">
        <v>0.32264736297828334</v>
      </c>
      <c r="M18" s="11"/>
      <c r="P18" s="16"/>
      <c r="Q18" s="11"/>
    </row>
    <row r="19" spans="2:17" ht="31.8" thickBot="1" x14ac:dyDescent="0.35">
      <c r="B19" s="205"/>
      <c r="C19" s="210"/>
      <c r="F19" s="148" t="s">
        <v>72</v>
      </c>
      <c r="G19" s="146">
        <v>0.10754912099276112</v>
      </c>
      <c r="J19" s="149" t="s">
        <v>73</v>
      </c>
      <c r="K19" s="146">
        <v>7.2388831437435368E-3</v>
      </c>
      <c r="M19" s="11"/>
      <c r="P19" s="16"/>
      <c r="Q19" s="11"/>
    </row>
    <row r="20" spans="2:17" ht="15" thickBot="1" x14ac:dyDescent="0.35">
      <c r="B20" s="206" t="s">
        <v>123</v>
      </c>
      <c r="C20" s="210">
        <v>8.0699999999999994E-2</v>
      </c>
      <c r="F20" s="140" t="s">
        <v>31</v>
      </c>
      <c r="G20" s="146">
        <v>6.2047569803516025E-3</v>
      </c>
      <c r="J20" s="149" t="s">
        <v>74</v>
      </c>
      <c r="K20" s="146">
        <v>0.55325749741468455</v>
      </c>
      <c r="M20" s="11"/>
      <c r="P20" s="16"/>
      <c r="Q20" s="11"/>
    </row>
    <row r="21" spans="2:17" ht="15" thickBot="1" x14ac:dyDescent="0.35">
      <c r="B21" s="207"/>
      <c r="C21" s="210"/>
      <c r="F21" s="140" t="s">
        <v>32</v>
      </c>
      <c r="G21" s="146">
        <v>8.1695966907962769E-2</v>
      </c>
      <c r="J21" s="149" t="s">
        <v>75</v>
      </c>
      <c r="K21" s="146">
        <v>4.1365046535677356E-3</v>
      </c>
      <c r="M21" s="11"/>
      <c r="P21" s="16"/>
      <c r="Q21" s="11"/>
    </row>
    <row r="22" spans="2:17" ht="15" thickBot="1" x14ac:dyDescent="0.35">
      <c r="B22" s="208" t="s">
        <v>131</v>
      </c>
      <c r="C22" s="210">
        <v>0.1396</v>
      </c>
      <c r="F22" s="140" t="s">
        <v>76</v>
      </c>
      <c r="G22" s="146">
        <v>6.2047569803516025E-3</v>
      </c>
      <c r="J22" s="149" t="s">
        <v>77</v>
      </c>
      <c r="K22" s="146">
        <v>7.2388831437435368E-3</v>
      </c>
      <c r="M22" s="81"/>
      <c r="P22" s="16"/>
      <c r="Q22" s="11"/>
    </row>
    <row r="23" spans="2:17" ht="15" thickBot="1" x14ac:dyDescent="0.35">
      <c r="B23" s="209"/>
      <c r="C23" s="210"/>
      <c r="F23" s="140" t="s">
        <v>62</v>
      </c>
      <c r="G23" s="146">
        <v>1.4477766287487074E-2</v>
      </c>
      <c r="J23" s="149" t="s">
        <v>33</v>
      </c>
      <c r="K23" s="146">
        <v>1.6546018614270942E-2</v>
      </c>
      <c r="M23" s="81"/>
      <c r="P23" s="16"/>
      <c r="Q23" s="11"/>
    </row>
    <row r="24" spans="2:17" ht="15" thickBot="1" x14ac:dyDescent="0.35">
      <c r="B24" s="209"/>
      <c r="C24" s="210"/>
      <c r="F24" s="140" t="s">
        <v>33</v>
      </c>
      <c r="G24" s="146">
        <v>0.12926577042399173</v>
      </c>
      <c r="J24" s="150" t="s">
        <v>22</v>
      </c>
      <c r="K24" s="151">
        <f>SUM(K16:K23)</f>
        <v>1</v>
      </c>
      <c r="M24" s="29"/>
      <c r="P24" s="16"/>
      <c r="Q24" s="11"/>
    </row>
    <row r="25" spans="2:17" ht="15" thickBot="1" x14ac:dyDescent="0.35">
      <c r="B25" s="143" t="s">
        <v>63</v>
      </c>
      <c r="C25" s="144">
        <v>1.5511892450879007E-2</v>
      </c>
      <c r="F25" s="141" t="s">
        <v>22</v>
      </c>
      <c r="G25" s="142">
        <f>SUM(G17:G24)</f>
        <v>1</v>
      </c>
    </row>
    <row r="26" spans="2:17" ht="15" thickBot="1" x14ac:dyDescent="0.35">
      <c r="B26" s="145" t="s">
        <v>62</v>
      </c>
      <c r="C26" s="144">
        <v>1.9648397104446741E-2</v>
      </c>
    </row>
    <row r="27" spans="2:17" ht="15" thickBot="1" x14ac:dyDescent="0.35">
      <c r="B27" s="145" t="s">
        <v>33</v>
      </c>
      <c r="C27" s="144">
        <v>0.43536711478800416</v>
      </c>
    </row>
    <row r="28" spans="2:17" ht="15" thickBot="1" x14ac:dyDescent="0.35">
      <c r="B28" s="141" t="s">
        <v>22</v>
      </c>
      <c r="C28" s="142">
        <f>SUM(C18:C27)</f>
        <v>1.0000274043433299</v>
      </c>
    </row>
    <row r="37" spans="4:16" x14ac:dyDescent="0.3">
      <c r="D37" s="23"/>
    </row>
    <row r="42" spans="4:16" x14ac:dyDescent="0.3">
      <c r="D42" s="12"/>
      <c r="P42" s="12"/>
    </row>
  </sheetData>
  <mergeCells count="6">
    <mergeCell ref="B18:B19"/>
    <mergeCell ref="B20:B21"/>
    <mergeCell ref="B22:B24"/>
    <mergeCell ref="C22:C24"/>
    <mergeCell ref="C20:C21"/>
    <mergeCell ref="C18:C19"/>
  </mergeCells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4331C-D387-4FEE-A219-D5A9448F8E1A}">
  <dimension ref="B1:AE53"/>
  <sheetViews>
    <sheetView topLeftCell="B22" zoomScale="90" zoomScaleNormal="90" zoomScaleSheetLayoutView="80" workbookViewId="0">
      <selection activeCell="H45" sqref="H45:H56"/>
    </sheetView>
  </sheetViews>
  <sheetFormatPr defaultRowHeight="14.4" x14ac:dyDescent="0.3"/>
  <cols>
    <col min="1" max="1" width="6.109375" customWidth="1"/>
    <col min="2" max="2" width="32.109375" customWidth="1"/>
    <col min="3" max="3" width="16.88671875" customWidth="1"/>
    <col min="4" max="4" width="16.77734375" customWidth="1"/>
    <col min="5" max="5" width="16.5546875" customWidth="1"/>
    <col min="6" max="6" width="11" customWidth="1"/>
    <col min="7" max="7" width="14.109375" customWidth="1"/>
    <col min="8" max="8" width="13" customWidth="1"/>
    <col min="9" max="9" width="12" bestFit="1" customWidth="1"/>
    <col min="10" max="10" width="10.88671875" customWidth="1"/>
    <col min="11" max="11" width="10.109375" customWidth="1"/>
    <col min="12" max="12" width="15.6640625" customWidth="1"/>
    <col min="13" max="13" width="29" bestFit="1" customWidth="1"/>
    <col min="14" max="14" width="11.88671875" customWidth="1"/>
    <col min="15" max="15" width="13.5546875" customWidth="1"/>
    <col min="16" max="16" width="15.77734375" customWidth="1"/>
    <col min="17" max="17" width="12.109375" customWidth="1"/>
    <col min="18" max="18" width="12.88671875" customWidth="1"/>
    <col min="24" max="24" width="11.21875" customWidth="1"/>
  </cols>
  <sheetData>
    <row r="1" spans="2:31" x14ac:dyDescent="0.3">
      <c r="B1" s="185" t="s">
        <v>125</v>
      </c>
    </row>
    <row r="2" spans="2:31" x14ac:dyDescent="0.3">
      <c r="B2" s="1"/>
    </row>
    <row r="3" spans="2:31" ht="14.85" customHeight="1" x14ac:dyDescent="0.3">
      <c r="B3" s="211" t="s">
        <v>78</v>
      </c>
      <c r="C3" s="212" t="s">
        <v>12</v>
      </c>
      <c r="D3" s="212"/>
      <c r="E3" s="212"/>
      <c r="F3" s="212"/>
      <c r="G3" s="212"/>
      <c r="H3" s="212"/>
      <c r="I3" s="212"/>
      <c r="J3" s="212"/>
      <c r="K3" s="212"/>
    </row>
    <row r="4" spans="2:31" ht="74.099999999999994" customHeight="1" x14ac:dyDescent="0.3">
      <c r="B4" s="211"/>
      <c r="C4" s="44" t="s">
        <v>14</v>
      </c>
      <c r="D4" s="44" t="s">
        <v>79</v>
      </c>
      <c r="E4" s="44" t="s">
        <v>80</v>
      </c>
      <c r="F4" s="44" t="s">
        <v>81</v>
      </c>
      <c r="G4" s="44" t="s">
        <v>63</v>
      </c>
      <c r="H4" s="70" t="s">
        <v>82</v>
      </c>
      <c r="I4" s="70" t="s">
        <v>83</v>
      </c>
      <c r="J4" s="70" t="s">
        <v>84</v>
      </c>
      <c r="K4" s="75" t="s">
        <v>85</v>
      </c>
      <c r="N4" s="61"/>
      <c r="O4" s="67"/>
      <c r="P4" s="67"/>
      <c r="Q4" s="67"/>
      <c r="R4" s="67"/>
      <c r="AE4" s="35"/>
    </row>
    <row r="5" spans="2:31" x14ac:dyDescent="0.3">
      <c r="B5" s="74" t="s">
        <v>86</v>
      </c>
      <c r="C5" s="71">
        <v>0.3198316675433982</v>
      </c>
      <c r="D5" s="71">
        <v>0.10836401893740137</v>
      </c>
      <c r="E5" s="71">
        <v>2.6301946344029457E-2</v>
      </c>
      <c r="F5" s="71">
        <v>3.8926880589163597E-2</v>
      </c>
      <c r="G5" s="71">
        <v>2.2093634928984744E-2</v>
      </c>
      <c r="H5" s="72">
        <v>0.51551814834297738</v>
      </c>
      <c r="I5" s="71">
        <v>0.43450815360336664</v>
      </c>
      <c r="J5" s="71">
        <v>2.9458179905312992E-2</v>
      </c>
      <c r="K5" s="76">
        <v>2.0515518148342977E-2</v>
      </c>
      <c r="L5" s="13"/>
      <c r="N5" s="61"/>
      <c r="O5" s="68"/>
      <c r="P5" s="68"/>
      <c r="Q5" s="61"/>
      <c r="R5" s="61"/>
    </row>
    <row r="6" spans="2:31" x14ac:dyDescent="0.3">
      <c r="B6" s="74" t="s">
        <v>87</v>
      </c>
      <c r="C6" s="71">
        <v>0.38390092879256965</v>
      </c>
      <c r="D6" s="71">
        <v>0.17027863777089783</v>
      </c>
      <c r="E6" s="71">
        <v>3.0959752321981424E-2</v>
      </c>
      <c r="F6" s="71">
        <v>3.0959752321981424E-2</v>
      </c>
      <c r="G6" s="71">
        <v>3.4055727554179564E-2</v>
      </c>
      <c r="H6" s="72">
        <v>0.65015479876160986</v>
      </c>
      <c r="I6" s="71">
        <v>0.33126934984520123</v>
      </c>
      <c r="J6" s="71">
        <v>1.8575851393188854E-2</v>
      </c>
      <c r="K6" s="76">
        <v>0</v>
      </c>
      <c r="L6" s="13"/>
      <c r="N6" s="61"/>
      <c r="O6" s="68"/>
      <c r="P6" s="68"/>
      <c r="Q6" s="61"/>
      <c r="R6" s="61"/>
    </row>
    <row r="7" spans="2:31" x14ac:dyDescent="0.3">
      <c r="B7" s="74" t="s">
        <v>88</v>
      </c>
      <c r="C7" s="71">
        <v>0.33827893175074186</v>
      </c>
      <c r="D7" s="71">
        <v>0.19287833827893175</v>
      </c>
      <c r="E7" s="71">
        <v>5.9347181008902079E-3</v>
      </c>
      <c r="F7" s="71">
        <v>4.4510385756676561E-2</v>
      </c>
      <c r="G7" s="71">
        <v>1.7804154302670624E-2</v>
      </c>
      <c r="H7" s="72">
        <v>0.59940652818991103</v>
      </c>
      <c r="I7" s="71">
        <v>0.35311572700296734</v>
      </c>
      <c r="J7" s="71">
        <v>4.7477744807121663E-2</v>
      </c>
      <c r="K7" s="76">
        <v>0</v>
      </c>
      <c r="L7" s="13"/>
      <c r="N7" s="61"/>
      <c r="O7" s="68"/>
      <c r="P7" s="68"/>
      <c r="Q7" s="61"/>
      <c r="R7" s="61"/>
    </row>
    <row r="8" spans="2:31" x14ac:dyDescent="0.3">
      <c r="B8" s="77" t="s">
        <v>89</v>
      </c>
      <c r="C8" s="71">
        <v>0.26190476190476192</v>
      </c>
      <c r="D8" s="71">
        <v>7.1428571428571425E-2</v>
      </c>
      <c r="E8" s="71">
        <v>3.5714285714285712E-2</v>
      </c>
      <c r="F8" s="71">
        <v>2.976190476190476E-2</v>
      </c>
      <c r="G8" s="71">
        <v>1.488095238095238E-2</v>
      </c>
      <c r="H8" s="72">
        <v>0.41369047619047616</v>
      </c>
      <c r="I8" s="71">
        <v>0.5714285714285714</v>
      </c>
      <c r="J8" s="71">
        <v>1.488095238095238E-2</v>
      </c>
      <c r="K8" s="76">
        <v>0</v>
      </c>
      <c r="L8" s="13"/>
      <c r="N8" s="61"/>
      <c r="O8" s="68"/>
      <c r="P8" s="68"/>
      <c r="Q8" s="61"/>
      <c r="R8" s="61"/>
    </row>
    <row r="9" spans="2:31" x14ac:dyDescent="0.3">
      <c r="B9" s="77" t="s">
        <v>90</v>
      </c>
      <c r="C9" s="71">
        <v>0.48648648648648651</v>
      </c>
      <c r="D9" s="71">
        <v>5.4054054054054057E-2</v>
      </c>
      <c r="E9" s="71">
        <v>0</v>
      </c>
      <c r="F9" s="71">
        <v>5.4054054054054057E-2</v>
      </c>
      <c r="G9" s="71">
        <v>0</v>
      </c>
      <c r="H9" s="72">
        <v>0.59459459459459463</v>
      </c>
      <c r="I9" s="71">
        <v>0.32432432432432434</v>
      </c>
      <c r="J9" s="71">
        <v>8.1081081081081086E-2</v>
      </c>
      <c r="K9" s="76">
        <v>0</v>
      </c>
      <c r="L9" s="13"/>
      <c r="N9" s="61"/>
      <c r="O9" s="68"/>
      <c r="P9" s="68"/>
      <c r="Q9" s="61"/>
      <c r="R9" s="61"/>
    </row>
    <row r="10" spans="2:31" x14ac:dyDescent="0.3">
      <c r="B10" s="77" t="s">
        <v>91</v>
      </c>
      <c r="C10" s="71">
        <v>0.28163265306122448</v>
      </c>
      <c r="D10" s="71">
        <v>5.7142857142857141E-2</v>
      </c>
      <c r="E10" s="71">
        <v>1.6326530612244899E-2</v>
      </c>
      <c r="F10" s="71">
        <v>2.4489795918367346E-2</v>
      </c>
      <c r="G10" s="71">
        <v>4.0816326530612249E-3</v>
      </c>
      <c r="H10" s="72">
        <v>0.3836734693877551</v>
      </c>
      <c r="I10" s="73">
        <v>0.44897959183673469</v>
      </c>
      <c r="J10" s="73">
        <v>1.6326530612244899E-2</v>
      </c>
      <c r="K10" s="76">
        <v>0.15102040816326531</v>
      </c>
      <c r="L10" s="13"/>
      <c r="N10" s="61"/>
      <c r="O10" s="68"/>
      <c r="P10" s="68"/>
      <c r="Q10" s="61"/>
      <c r="R10" s="61"/>
    </row>
    <row r="11" spans="2:31" x14ac:dyDescent="0.3">
      <c r="B11" s="77" t="s">
        <v>92</v>
      </c>
      <c r="C11" s="71">
        <v>0.35714285714285715</v>
      </c>
      <c r="D11" s="71">
        <v>7.1428571428571425E-2</v>
      </c>
      <c r="E11" s="71">
        <v>0</v>
      </c>
      <c r="F11" s="71">
        <v>7.1428571428571425E-2</v>
      </c>
      <c r="G11" s="71">
        <v>0</v>
      </c>
      <c r="H11" s="72">
        <v>0.5</v>
      </c>
      <c r="I11" s="71">
        <v>0.42857142857142855</v>
      </c>
      <c r="J11" s="71">
        <v>7.1428571428571425E-2</v>
      </c>
      <c r="K11" s="76">
        <v>0</v>
      </c>
      <c r="L11" s="13"/>
      <c r="N11" s="61"/>
      <c r="O11" s="68"/>
      <c r="P11" s="68"/>
      <c r="Q11" s="61"/>
      <c r="R11" s="61"/>
    </row>
    <row r="12" spans="2:31" x14ac:dyDescent="0.3">
      <c r="B12" s="77" t="s">
        <v>93</v>
      </c>
      <c r="C12" s="71">
        <v>0.30232558139534882</v>
      </c>
      <c r="D12" s="71">
        <v>0</v>
      </c>
      <c r="E12" s="71">
        <v>6.9767441860465115E-2</v>
      </c>
      <c r="F12" s="71">
        <v>4.6511627906976744E-2</v>
      </c>
      <c r="G12" s="71">
        <v>2.3255813953488372E-2</v>
      </c>
      <c r="H12" s="72">
        <v>0.44186046511627908</v>
      </c>
      <c r="I12" s="73">
        <v>0.55813953488372092</v>
      </c>
      <c r="J12" s="73">
        <v>0</v>
      </c>
      <c r="K12" s="76">
        <v>0</v>
      </c>
      <c r="L12" s="13"/>
      <c r="N12" s="61"/>
      <c r="O12" s="68"/>
      <c r="P12" s="68"/>
      <c r="Q12" s="61"/>
      <c r="R12" s="61"/>
    </row>
    <row r="13" spans="2:31" x14ac:dyDescent="0.3">
      <c r="B13" s="77" t="s">
        <v>94</v>
      </c>
      <c r="C13" s="71">
        <v>0.2</v>
      </c>
      <c r="D13" s="71">
        <v>0.1</v>
      </c>
      <c r="E13" s="71">
        <v>0</v>
      </c>
      <c r="F13" s="71">
        <v>0.2</v>
      </c>
      <c r="G13" s="71">
        <v>0</v>
      </c>
      <c r="H13" s="72">
        <v>0.5</v>
      </c>
      <c r="I13" s="73">
        <v>0.5</v>
      </c>
      <c r="J13" s="73">
        <v>0</v>
      </c>
      <c r="K13" s="76">
        <v>0</v>
      </c>
      <c r="L13" s="13"/>
      <c r="N13" s="61"/>
      <c r="O13" s="68"/>
      <c r="P13" s="68"/>
      <c r="Q13" s="61"/>
      <c r="R13" s="61"/>
    </row>
    <row r="14" spans="2:31" ht="16.2" thickBot="1" x14ac:dyDescent="0.35">
      <c r="B14" s="78" t="s">
        <v>95</v>
      </c>
      <c r="C14" s="79">
        <v>0.28301886792452829</v>
      </c>
      <c r="D14" s="79">
        <v>1.8867924528301886E-2</v>
      </c>
      <c r="E14" s="79">
        <v>5.6603773584905662E-2</v>
      </c>
      <c r="F14" s="79">
        <v>7.5471698113207544E-2</v>
      </c>
      <c r="G14" s="79">
        <v>1.8867924528301886E-2</v>
      </c>
      <c r="H14" s="94">
        <v>0.45283018867924529</v>
      </c>
      <c r="I14" s="79">
        <v>0.54716981132075471</v>
      </c>
      <c r="J14" s="79">
        <v>0</v>
      </c>
      <c r="K14" s="80">
        <v>0</v>
      </c>
      <c r="L14" s="92"/>
      <c r="N14" s="61"/>
      <c r="O14" s="68"/>
      <c r="P14" s="68"/>
      <c r="Q14" s="61"/>
      <c r="R14" s="61"/>
    </row>
    <row r="15" spans="2:31" x14ac:dyDescent="0.3">
      <c r="B15" s="84" t="s">
        <v>96</v>
      </c>
      <c r="C15" s="85"/>
      <c r="D15" s="85"/>
      <c r="H15" s="66"/>
    </row>
    <row r="16" spans="2:31" x14ac:dyDescent="0.3">
      <c r="B16" s="85" t="s">
        <v>87</v>
      </c>
      <c r="C16" s="85" t="s">
        <v>97</v>
      </c>
      <c r="D16" s="85"/>
      <c r="I16" s="28"/>
    </row>
    <row r="17" spans="2:12" x14ac:dyDescent="0.3">
      <c r="B17" s="85" t="s">
        <v>88</v>
      </c>
      <c r="C17" s="85" t="s">
        <v>98</v>
      </c>
      <c r="D17" s="85"/>
      <c r="I17" s="28"/>
    </row>
    <row r="18" spans="2:12" x14ac:dyDescent="0.3">
      <c r="B18" s="86" t="s">
        <v>89</v>
      </c>
      <c r="C18" s="85" t="s">
        <v>99</v>
      </c>
      <c r="D18" s="85"/>
      <c r="I18" s="28"/>
      <c r="L18" s="37"/>
    </row>
    <row r="19" spans="2:12" x14ac:dyDescent="0.3">
      <c r="B19" s="86"/>
      <c r="C19" s="85"/>
      <c r="D19" s="85"/>
      <c r="I19" s="28"/>
      <c r="L19" s="37"/>
    </row>
    <row r="20" spans="2:12" x14ac:dyDescent="0.3">
      <c r="B20" s="86"/>
      <c r="C20" s="85"/>
      <c r="D20" s="85"/>
      <c r="I20" s="28"/>
      <c r="L20" s="37"/>
    </row>
    <row r="21" spans="2:12" x14ac:dyDescent="0.3">
      <c r="I21" s="28"/>
    </row>
    <row r="22" spans="2:12" ht="15" thickBot="1" x14ac:dyDescent="0.35"/>
    <row r="23" spans="2:12" ht="15" thickBot="1" x14ac:dyDescent="0.35">
      <c r="B23" s="199" t="s">
        <v>78</v>
      </c>
      <c r="C23" s="199" t="s">
        <v>39</v>
      </c>
      <c r="D23" s="199"/>
      <c r="E23" s="199"/>
      <c r="F23" s="199"/>
      <c r="G23" s="199"/>
      <c r="H23" s="49"/>
      <c r="I23" s="49"/>
      <c r="J23" s="49"/>
      <c r="K23" s="49"/>
      <c r="L23" s="93"/>
    </row>
    <row r="24" spans="2:12" ht="29.4" thickBot="1" x14ac:dyDescent="0.35">
      <c r="B24" s="199"/>
      <c r="C24" s="82" t="s">
        <v>42</v>
      </c>
      <c r="D24" s="82" t="s">
        <v>41</v>
      </c>
      <c r="E24" s="82" t="s">
        <v>100</v>
      </c>
      <c r="F24" s="133" t="s">
        <v>84</v>
      </c>
      <c r="G24" s="82" t="s">
        <v>85</v>
      </c>
      <c r="H24" s="93"/>
      <c r="I24" s="93"/>
      <c r="J24" s="93"/>
      <c r="K24" s="93"/>
      <c r="L24" s="93"/>
    </row>
    <row r="25" spans="2:12" ht="15" thickBot="1" x14ac:dyDescent="0.35">
      <c r="B25" s="5" t="s">
        <v>86</v>
      </c>
      <c r="C25" s="131">
        <v>0.57022619673855868</v>
      </c>
      <c r="D25" s="131">
        <v>0.39084692267227777</v>
      </c>
      <c r="E25" s="131">
        <v>2.6301946344029457E-3</v>
      </c>
      <c r="F25" s="131">
        <v>1.5781167806417674E-2</v>
      </c>
      <c r="G25" s="131">
        <v>2.0515518148342977E-2</v>
      </c>
      <c r="H25" s="13"/>
    </row>
    <row r="26" spans="2:12" ht="15" thickBot="1" x14ac:dyDescent="0.35">
      <c r="B26" s="5" t="s">
        <v>87</v>
      </c>
      <c r="C26" s="131">
        <v>0.52941176470588236</v>
      </c>
      <c r="D26" s="131">
        <v>0.46439628482972134</v>
      </c>
      <c r="E26" s="105"/>
      <c r="F26" s="131">
        <v>6.1919504643962852E-3</v>
      </c>
      <c r="G26" s="105"/>
      <c r="H26" s="13"/>
    </row>
    <row r="27" spans="2:12" ht="15" thickBot="1" x14ac:dyDescent="0.35">
      <c r="B27" s="5" t="s">
        <v>88</v>
      </c>
      <c r="C27" s="131">
        <v>0.52522255192878342</v>
      </c>
      <c r="D27" s="131">
        <v>0.44213649851632048</v>
      </c>
      <c r="E27" s="105"/>
      <c r="F27" s="131">
        <v>3.2640949554896145E-2</v>
      </c>
      <c r="G27" s="105"/>
      <c r="H27" s="13"/>
    </row>
    <row r="28" spans="2:12" ht="15" thickBot="1" x14ac:dyDescent="0.35">
      <c r="B28" s="5" t="s">
        <v>89</v>
      </c>
      <c r="C28" s="131">
        <v>0.6875</v>
      </c>
      <c r="D28" s="131">
        <v>0.29761904761904762</v>
      </c>
      <c r="E28" s="131">
        <v>2.976190476190476E-3</v>
      </c>
      <c r="F28" s="131">
        <v>1.1904761904761904E-2</v>
      </c>
      <c r="G28" s="105"/>
      <c r="H28" s="13"/>
    </row>
    <row r="29" spans="2:12" ht="15" thickBot="1" x14ac:dyDescent="0.35">
      <c r="B29" s="5" t="s">
        <v>90</v>
      </c>
      <c r="C29" s="131">
        <v>0.54054054054054057</v>
      </c>
      <c r="D29" s="131">
        <v>0.43243243243243246</v>
      </c>
      <c r="E29" s="131">
        <v>2.7027027027027029E-2</v>
      </c>
      <c r="F29" s="105"/>
      <c r="G29" s="105"/>
      <c r="H29" s="13"/>
    </row>
    <row r="30" spans="2:12" ht="15" thickBot="1" x14ac:dyDescent="0.35">
      <c r="B30" s="5" t="s">
        <v>91</v>
      </c>
      <c r="C30" s="131">
        <v>0.53061224489795922</v>
      </c>
      <c r="D30" s="131">
        <v>0.30612244897959184</v>
      </c>
      <c r="E30" s="105"/>
      <c r="F30" s="131">
        <v>1.2244897959183673E-2</v>
      </c>
      <c r="G30" s="131">
        <v>0.15102040816326531</v>
      </c>
      <c r="H30" s="13"/>
    </row>
    <row r="31" spans="2:12" ht="15" thickBot="1" x14ac:dyDescent="0.35">
      <c r="B31" s="5" t="s">
        <v>92</v>
      </c>
      <c r="C31" s="131">
        <v>0.6428571428571429</v>
      </c>
      <c r="D31" s="131">
        <v>0.35714285714285715</v>
      </c>
      <c r="E31" s="105"/>
      <c r="F31" s="105"/>
      <c r="G31" s="105"/>
      <c r="H31" s="13"/>
    </row>
    <row r="32" spans="2:12" ht="15" thickBot="1" x14ac:dyDescent="0.35">
      <c r="B32" s="5" t="s">
        <v>93</v>
      </c>
      <c r="C32" s="131">
        <v>0.62790697674418605</v>
      </c>
      <c r="D32" s="131">
        <v>0.37209302325581395</v>
      </c>
      <c r="E32" s="105"/>
      <c r="F32" s="105"/>
      <c r="G32" s="105"/>
      <c r="H32" s="13"/>
    </row>
    <row r="33" spans="2:9" ht="15" thickBot="1" x14ac:dyDescent="0.35">
      <c r="B33" s="5" t="s">
        <v>94</v>
      </c>
      <c r="C33" s="131">
        <v>0.6</v>
      </c>
      <c r="D33" s="131">
        <v>0.4</v>
      </c>
      <c r="E33" s="105"/>
      <c r="F33" s="105"/>
      <c r="G33" s="105"/>
      <c r="H33" s="13"/>
    </row>
    <row r="34" spans="2:9" ht="15" thickBot="1" x14ac:dyDescent="0.35">
      <c r="B34" s="5" t="s">
        <v>95</v>
      </c>
      <c r="C34" s="131">
        <v>0.62264150943396224</v>
      </c>
      <c r="D34" s="131">
        <v>0.37735849056603776</v>
      </c>
      <c r="E34" s="105"/>
      <c r="F34" s="105"/>
      <c r="G34" s="105"/>
      <c r="H34" s="13"/>
    </row>
    <row r="35" spans="2:9" x14ac:dyDescent="0.3">
      <c r="B35" s="36"/>
      <c r="I35" s="61"/>
    </row>
    <row r="36" spans="2:9" x14ac:dyDescent="0.3">
      <c r="B36" s="36"/>
    </row>
    <row r="40" spans="2:9" ht="15" thickBot="1" x14ac:dyDescent="0.35"/>
    <row r="41" spans="2:9" ht="15" thickBot="1" x14ac:dyDescent="0.35">
      <c r="B41" s="199" t="s">
        <v>78</v>
      </c>
      <c r="C41" s="199" t="s">
        <v>34</v>
      </c>
      <c r="D41" s="199"/>
      <c r="E41" s="199"/>
      <c r="F41" s="199"/>
      <c r="G41" s="199"/>
    </row>
    <row r="42" spans="2:9" ht="15" thickBot="1" x14ac:dyDescent="0.35">
      <c r="B42" s="199"/>
      <c r="C42" s="199"/>
      <c r="D42" s="199"/>
      <c r="E42" s="199"/>
      <c r="F42" s="199"/>
      <c r="G42" s="199"/>
    </row>
    <row r="43" spans="2:9" ht="29.4" thickBot="1" x14ac:dyDescent="0.35">
      <c r="B43" s="199"/>
      <c r="C43" s="104" t="s">
        <v>35</v>
      </c>
      <c r="D43" s="104" t="s">
        <v>123</v>
      </c>
      <c r="E43" s="104" t="s">
        <v>127</v>
      </c>
      <c r="F43" s="104" t="s">
        <v>63</v>
      </c>
      <c r="G43" s="104" t="s">
        <v>62</v>
      </c>
    </row>
    <row r="44" spans="2:9" ht="15" thickBot="1" x14ac:dyDescent="0.35">
      <c r="B44" s="5" t="s">
        <v>86</v>
      </c>
      <c r="C44" s="213" t="s">
        <v>128</v>
      </c>
      <c r="D44" s="213"/>
      <c r="E44" s="213"/>
      <c r="F44" s="213"/>
      <c r="G44" s="213"/>
    </row>
    <row r="45" spans="2:9" ht="15" thickBot="1" x14ac:dyDescent="0.35">
      <c r="B45" s="5" t="s">
        <v>87</v>
      </c>
      <c r="C45" s="213"/>
      <c r="D45" s="213"/>
      <c r="E45" s="213"/>
      <c r="F45" s="213"/>
      <c r="G45" s="213"/>
    </row>
    <row r="46" spans="2:9" ht="15" thickBot="1" x14ac:dyDescent="0.35">
      <c r="B46" s="5" t="s">
        <v>88</v>
      </c>
      <c r="C46" s="213"/>
      <c r="D46" s="213"/>
      <c r="E46" s="213"/>
      <c r="F46" s="213"/>
      <c r="G46" s="213"/>
    </row>
    <row r="47" spans="2:9" ht="15" thickBot="1" x14ac:dyDescent="0.35">
      <c r="B47" s="134" t="s">
        <v>89</v>
      </c>
      <c r="C47" s="213"/>
      <c r="D47" s="213"/>
      <c r="E47" s="213"/>
      <c r="F47" s="213"/>
      <c r="G47" s="213"/>
    </row>
    <row r="48" spans="2:9" ht="15" thickBot="1" x14ac:dyDescent="0.35">
      <c r="B48" s="134" t="s">
        <v>90</v>
      </c>
      <c r="C48" s="213"/>
      <c r="D48" s="213"/>
      <c r="E48" s="213"/>
      <c r="F48" s="213"/>
      <c r="G48" s="213"/>
    </row>
    <row r="49" spans="2:8" ht="15" thickBot="1" x14ac:dyDescent="0.35">
      <c r="B49" s="134" t="s">
        <v>91</v>
      </c>
      <c r="C49" s="213"/>
      <c r="D49" s="213"/>
      <c r="E49" s="213"/>
      <c r="F49" s="213"/>
      <c r="G49" s="213"/>
    </row>
    <row r="50" spans="2:8" ht="15" thickBot="1" x14ac:dyDescent="0.35">
      <c r="B50" s="134" t="s">
        <v>92</v>
      </c>
      <c r="C50" s="213"/>
      <c r="D50" s="213"/>
      <c r="E50" s="213"/>
      <c r="F50" s="213"/>
      <c r="G50" s="213"/>
    </row>
    <row r="51" spans="2:8" ht="15" thickBot="1" x14ac:dyDescent="0.35">
      <c r="B51" s="134" t="s">
        <v>93</v>
      </c>
      <c r="C51" s="131">
        <v>0.53488372093023251</v>
      </c>
      <c r="D51" s="131">
        <v>0.18604651162790697</v>
      </c>
      <c r="E51" s="131">
        <v>0.18604651162790697</v>
      </c>
      <c r="F51" s="105"/>
      <c r="G51" s="131">
        <v>9.3023255813953487E-2</v>
      </c>
      <c r="H51" s="13"/>
    </row>
    <row r="52" spans="2:8" ht="15" thickBot="1" x14ac:dyDescent="0.35">
      <c r="B52" s="134" t="s">
        <v>94</v>
      </c>
      <c r="C52" s="131">
        <v>0.1</v>
      </c>
      <c r="D52" s="131">
        <v>0.2</v>
      </c>
      <c r="E52" s="131">
        <v>0.6</v>
      </c>
      <c r="F52" s="105"/>
      <c r="G52" s="131">
        <v>0.1</v>
      </c>
      <c r="H52" s="13"/>
    </row>
    <row r="53" spans="2:8" ht="16.2" thickBot="1" x14ac:dyDescent="0.35">
      <c r="B53" s="135" t="s">
        <v>95</v>
      </c>
      <c r="C53" s="131">
        <v>0.45283018867924529</v>
      </c>
      <c r="D53" s="131">
        <v>0.18867924528301888</v>
      </c>
      <c r="E53" s="131">
        <v>0.26415094339622641</v>
      </c>
      <c r="F53" s="105"/>
      <c r="G53" s="131">
        <v>9.4339622641509441E-2</v>
      </c>
      <c r="H53" s="13"/>
    </row>
  </sheetData>
  <mergeCells count="7">
    <mergeCell ref="B3:B4"/>
    <mergeCell ref="C3:K3"/>
    <mergeCell ref="B23:B24"/>
    <mergeCell ref="C23:G23"/>
    <mergeCell ref="C44:G50"/>
    <mergeCell ref="B41:B43"/>
    <mergeCell ref="C41:G42"/>
  </mergeCells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A4E5F-7545-44CE-B423-D50EBE852902}">
  <dimension ref="B1:N65"/>
  <sheetViews>
    <sheetView view="pageBreakPreview" topLeftCell="A46" zoomScale="85" zoomScaleNormal="80" zoomScaleSheetLayoutView="85" workbookViewId="0">
      <selection activeCell="I55" sqref="I55:I65"/>
    </sheetView>
  </sheetViews>
  <sheetFormatPr defaultRowHeight="14.4" x14ac:dyDescent="0.3"/>
  <cols>
    <col min="1" max="1" width="3.109375" customWidth="1"/>
    <col min="2" max="2" width="16.88671875" style="6" customWidth="1"/>
    <col min="3" max="3" width="14.44140625" style="6" customWidth="1"/>
    <col min="4" max="4" width="15.33203125" style="6" customWidth="1"/>
    <col min="5" max="5" width="14.44140625" customWidth="1"/>
    <col min="6" max="9" width="12.33203125" customWidth="1"/>
    <col min="10" max="10" width="14.88671875" customWidth="1"/>
    <col min="11" max="11" width="16.77734375" bestFit="1" customWidth="1"/>
    <col min="32" max="32" width="20.109375" customWidth="1"/>
    <col min="33" max="33" width="13.88671875" customWidth="1"/>
    <col min="34" max="34" width="16.109375" customWidth="1"/>
    <col min="35" max="35" width="16.88671875" customWidth="1"/>
    <col min="36" max="36" width="15.109375" customWidth="1"/>
    <col min="37" max="37" width="17.21875" customWidth="1"/>
    <col min="38" max="38" width="12.21875" customWidth="1"/>
    <col min="39" max="39" width="9.109375" customWidth="1"/>
    <col min="40" max="40" width="14.44140625" customWidth="1"/>
    <col min="41" max="41" width="19.88671875" customWidth="1"/>
    <col min="42" max="42" width="18.44140625" customWidth="1"/>
    <col min="43" max="44" width="20.5546875" customWidth="1"/>
    <col min="45" max="45" width="16.109375" customWidth="1"/>
  </cols>
  <sheetData>
    <row r="1" spans="2:14" x14ac:dyDescent="0.3">
      <c r="B1" s="185" t="s">
        <v>102</v>
      </c>
      <c r="C1" s="186"/>
    </row>
    <row r="2" spans="2:14" ht="15" thickBot="1" x14ac:dyDescent="0.35"/>
    <row r="3" spans="2:14" s="6" customFormat="1" ht="15" thickBot="1" x14ac:dyDescent="0.35">
      <c r="B3" s="214" t="s">
        <v>12</v>
      </c>
      <c r="C3" s="214"/>
      <c r="D3" s="214"/>
      <c r="E3" s="214"/>
      <c r="F3" s="214"/>
      <c r="G3" s="214"/>
      <c r="H3" s="214"/>
      <c r="I3" s="214"/>
    </row>
    <row r="4" spans="2:14" s="6" customFormat="1" ht="15" thickBot="1" x14ac:dyDescent="0.35">
      <c r="B4" s="96"/>
      <c r="C4" s="97" t="s">
        <v>109</v>
      </c>
      <c r="D4" s="97" t="s">
        <v>79</v>
      </c>
      <c r="E4" s="97" t="s">
        <v>80</v>
      </c>
      <c r="F4" s="97" t="s">
        <v>81</v>
      </c>
      <c r="G4" s="97" t="s">
        <v>110</v>
      </c>
      <c r="H4" s="97" t="s">
        <v>63</v>
      </c>
      <c r="I4" s="97" t="s">
        <v>83</v>
      </c>
    </row>
    <row r="5" spans="2:14" s="6" customFormat="1" ht="12.6" thickBot="1" x14ac:dyDescent="0.3">
      <c r="B5" s="98" t="s">
        <v>0</v>
      </c>
      <c r="C5" s="99"/>
      <c r="D5" s="99"/>
      <c r="E5" s="99"/>
      <c r="F5" s="99"/>
      <c r="G5" s="99"/>
      <c r="H5" s="99"/>
      <c r="I5" s="99"/>
      <c r="J5" s="100"/>
    </row>
    <row r="6" spans="2:14" s="6" customFormat="1" ht="12.6" thickBot="1" x14ac:dyDescent="0.3">
      <c r="B6" s="98" t="s">
        <v>1</v>
      </c>
      <c r="C6" s="99"/>
      <c r="D6" s="99"/>
      <c r="E6" s="99"/>
      <c r="F6" s="99"/>
      <c r="G6" s="99"/>
      <c r="H6" s="99"/>
      <c r="I6" s="99"/>
    </row>
    <row r="7" spans="2:14" s="6" customFormat="1" ht="12.6" thickBot="1" x14ac:dyDescent="0.3">
      <c r="B7" s="98" t="s">
        <v>103</v>
      </c>
      <c r="C7" s="99"/>
      <c r="D7" s="99"/>
      <c r="E7" s="99"/>
      <c r="F7" s="99"/>
      <c r="G7" s="99"/>
      <c r="H7" s="99"/>
      <c r="I7" s="98">
        <v>1</v>
      </c>
      <c r="J7" s="100"/>
    </row>
    <row r="8" spans="2:14" s="6" customFormat="1" ht="12.6" thickBot="1" x14ac:dyDescent="0.3">
      <c r="B8" s="98" t="s">
        <v>104</v>
      </c>
      <c r="C8" s="98">
        <v>0.4</v>
      </c>
      <c r="D8" s="98">
        <v>0.04</v>
      </c>
      <c r="E8" s="99"/>
      <c r="F8" s="99"/>
      <c r="G8" s="98">
        <v>0.08</v>
      </c>
      <c r="H8" s="99"/>
      <c r="I8" s="98">
        <v>0.48</v>
      </c>
      <c r="J8" s="100"/>
    </row>
    <row r="9" spans="2:14" s="6" customFormat="1" ht="12.6" thickBot="1" x14ac:dyDescent="0.3">
      <c r="B9" s="98" t="s">
        <v>105</v>
      </c>
      <c r="C9" s="98">
        <v>0</v>
      </c>
      <c r="D9" s="98">
        <v>0.25</v>
      </c>
      <c r="E9" s="99"/>
      <c r="F9" s="99"/>
      <c r="G9" s="99"/>
      <c r="H9" s="99"/>
      <c r="I9" s="98">
        <v>0.75</v>
      </c>
      <c r="J9" s="100"/>
      <c r="L9" s="40"/>
      <c r="M9" s="40"/>
      <c r="N9" s="40"/>
    </row>
    <row r="10" spans="2:14" s="6" customFormat="1" ht="12.6" thickBot="1" x14ac:dyDescent="0.3">
      <c r="B10" s="98" t="s">
        <v>6</v>
      </c>
      <c r="C10" s="98">
        <v>5.5555555555555552E-2</v>
      </c>
      <c r="D10" s="99"/>
      <c r="E10" s="99"/>
      <c r="F10" s="98">
        <v>5.5555555555555552E-2</v>
      </c>
      <c r="G10" s="98">
        <v>5.5555555555555552E-2</v>
      </c>
      <c r="H10" s="98">
        <v>5.5555555555555552E-2</v>
      </c>
      <c r="I10" s="98">
        <v>0.77777777777777779</v>
      </c>
      <c r="J10" s="100"/>
    </row>
    <row r="11" spans="2:14" s="6" customFormat="1" ht="16.95" customHeight="1" thickBot="1" x14ac:dyDescent="0.3">
      <c r="B11" s="98" t="s">
        <v>106</v>
      </c>
      <c r="C11" s="99"/>
      <c r="D11" s="99"/>
      <c r="E11" s="99"/>
      <c r="F11" s="99"/>
      <c r="G11" s="99"/>
      <c r="H11" s="99"/>
      <c r="I11" s="98">
        <v>1</v>
      </c>
      <c r="J11" s="100"/>
    </row>
    <row r="12" spans="2:14" s="6" customFormat="1" ht="12.6" thickBot="1" x14ac:dyDescent="0.3">
      <c r="B12" s="98" t="s">
        <v>9</v>
      </c>
      <c r="C12" s="99"/>
      <c r="D12" s="99"/>
      <c r="E12" s="99"/>
      <c r="F12" s="99"/>
      <c r="G12" s="99"/>
      <c r="H12" s="99"/>
      <c r="I12" s="98">
        <v>1</v>
      </c>
      <c r="J12" s="100"/>
    </row>
    <row r="13" spans="2:14" s="6" customFormat="1" ht="12.6" thickBot="1" x14ac:dyDescent="0.3">
      <c r="B13" s="98" t="s">
        <v>10</v>
      </c>
      <c r="C13" s="98">
        <v>0.32</v>
      </c>
      <c r="D13" s="98">
        <v>0.2</v>
      </c>
      <c r="E13" s="99"/>
      <c r="F13" s="98">
        <v>0.04</v>
      </c>
      <c r="G13" s="98">
        <v>0.04</v>
      </c>
      <c r="H13" s="99"/>
      <c r="I13" s="98">
        <v>0.4</v>
      </c>
      <c r="J13" s="100"/>
    </row>
    <row r="14" spans="2:14" s="6" customFormat="1" ht="12.6" thickBot="1" x14ac:dyDescent="0.3">
      <c r="B14" s="98" t="s">
        <v>11</v>
      </c>
      <c r="C14" s="98">
        <v>0.16666666666666666</v>
      </c>
      <c r="D14" s="98">
        <v>0.16666666666666666</v>
      </c>
      <c r="E14" s="99"/>
      <c r="F14" s="98">
        <v>8.3333333333333329E-2</v>
      </c>
      <c r="G14" s="99"/>
      <c r="H14" s="99"/>
      <c r="I14" s="98">
        <v>0.58333333333333337</v>
      </c>
      <c r="J14" s="100"/>
    </row>
    <row r="15" spans="2:14" s="6" customFormat="1" ht="12.6" thickBot="1" x14ac:dyDescent="0.3">
      <c r="B15" s="98" t="s">
        <v>13</v>
      </c>
      <c r="C15" s="98">
        <v>0.23076923076923078</v>
      </c>
      <c r="D15" s="98">
        <v>9.8901098901098897E-2</v>
      </c>
      <c r="E15" s="99"/>
      <c r="F15" s="98">
        <v>3.2967032967032968E-2</v>
      </c>
      <c r="G15" s="98">
        <v>4.3956043956043959E-2</v>
      </c>
      <c r="H15" s="98">
        <v>1.098901098901099E-2</v>
      </c>
      <c r="I15" s="98">
        <v>0.58241758241758246</v>
      </c>
      <c r="J15" s="100"/>
    </row>
    <row r="16" spans="2:14" s="6" customFormat="1" ht="12" x14ac:dyDescent="0.25"/>
    <row r="17" spans="2:10" s="6" customFormat="1" ht="12" x14ac:dyDescent="0.25"/>
    <row r="18" spans="2:10" s="6" customFormat="1" ht="12.6" thickBot="1" x14ac:dyDescent="0.3"/>
    <row r="19" spans="2:10" ht="16.95" customHeight="1" thickBot="1" x14ac:dyDescent="0.35">
      <c r="B19" s="2"/>
      <c r="C19" s="199" t="s">
        <v>39</v>
      </c>
      <c r="D19" s="199"/>
    </row>
    <row r="20" spans="2:10" ht="13.95" customHeight="1" thickBot="1" x14ac:dyDescent="0.35">
      <c r="B20" s="2"/>
      <c r="C20" s="9" t="s">
        <v>42</v>
      </c>
      <c r="D20" s="9" t="s">
        <v>41</v>
      </c>
    </row>
    <row r="21" spans="2:10" ht="15" thickBot="1" x14ac:dyDescent="0.35">
      <c r="B21" s="5" t="s">
        <v>0</v>
      </c>
      <c r="C21" s="95"/>
      <c r="D21" s="95"/>
    </row>
    <row r="22" spans="2:10" ht="15" thickBot="1" x14ac:dyDescent="0.35">
      <c r="B22" s="5" t="s">
        <v>1</v>
      </c>
      <c r="C22" s="95"/>
      <c r="D22" s="95"/>
    </row>
    <row r="23" spans="2:10" ht="15" thickBot="1" x14ac:dyDescent="0.35">
      <c r="B23" s="5" t="s">
        <v>103</v>
      </c>
      <c r="C23" s="101">
        <v>0.66666666666666663</v>
      </c>
      <c r="D23" s="101">
        <v>0.33333333333333331</v>
      </c>
      <c r="E23" s="13"/>
    </row>
    <row r="24" spans="2:10" ht="16.2" customHeight="1" thickBot="1" x14ac:dyDescent="0.35">
      <c r="B24" s="17" t="s">
        <v>104</v>
      </c>
      <c r="C24" s="101">
        <v>0.72</v>
      </c>
      <c r="D24" s="101">
        <v>0.28000000000000003</v>
      </c>
      <c r="E24" s="13"/>
    </row>
    <row r="25" spans="2:10" ht="16.2" customHeight="1" thickBot="1" x14ac:dyDescent="0.35">
      <c r="B25" s="17" t="s">
        <v>105</v>
      </c>
      <c r="C25" s="101">
        <v>0.25</v>
      </c>
      <c r="D25" s="101">
        <v>0.75</v>
      </c>
      <c r="E25" s="13"/>
    </row>
    <row r="26" spans="2:10" ht="15" thickBot="1" x14ac:dyDescent="0.35">
      <c r="B26" s="17" t="s">
        <v>6</v>
      </c>
      <c r="C26" s="101">
        <v>0.61111111111111116</v>
      </c>
      <c r="D26" s="101">
        <v>0.3888888888888889</v>
      </c>
      <c r="E26" s="13"/>
    </row>
    <row r="27" spans="2:10" ht="17.25" customHeight="1" thickBot="1" x14ac:dyDescent="0.35">
      <c r="B27" s="17" t="s">
        <v>106</v>
      </c>
      <c r="C27" s="101">
        <v>0.33333333333333331</v>
      </c>
      <c r="D27" s="101">
        <v>0.66666666666666663</v>
      </c>
      <c r="E27" s="13"/>
    </row>
    <row r="28" spans="2:10" ht="15" thickBot="1" x14ac:dyDescent="0.35">
      <c r="B28" s="17" t="s">
        <v>9</v>
      </c>
      <c r="C28" s="101">
        <v>1</v>
      </c>
      <c r="D28" s="99"/>
      <c r="E28" s="13"/>
    </row>
    <row r="29" spans="2:10" ht="15" thickBot="1" x14ac:dyDescent="0.35">
      <c r="B29" s="17" t="s">
        <v>10</v>
      </c>
      <c r="C29" s="101">
        <v>0.56000000000000005</v>
      </c>
      <c r="D29" s="101">
        <v>0.44</v>
      </c>
      <c r="E29" s="13"/>
    </row>
    <row r="30" spans="2:10" ht="15" thickBot="1" x14ac:dyDescent="0.35">
      <c r="B30" s="18" t="s">
        <v>11</v>
      </c>
      <c r="C30" s="102">
        <v>0.25</v>
      </c>
      <c r="D30" s="102">
        <v>0.75</v>
      </c>
      <c r="E30" s="13"/>
    </row>
    <row r="31" spans="2:10" ht="15" thickBot="1" x14ac:dyDescent="0.35">
      <c r="B31" s="19" t="s">
        <v>13</v>
      </c>
      <c r="C31" s="103">
        <v>0.56043956043956045</v>
      </c>
      <c r="D31" s="103">
        <v>0.43956043956043955</v>
      </c>
      <c r="E31" s="13"/>
    </row>
    <row r="32" spans="2:10" x14ac:dyDescent="0.3">
      <c r="B32" s="38"/>
      <c r="C32" s="39"/>
      <c r="D32" s="39"/>
      <c r="E32" s="39"/>
      <c r="F32" s="39"/>
      <c r="G32" s="39"/>
      <c r="H32" s="39"/>
      <c r="I32" s="39"/>
      <c r="J32" s="39"/>
    </row>
    <row r="33" spans="2:10" x14ac:dyDescent="0.3">
      <c r="B33" s="38"/>
      <c r="C33" s="39"/>
      <c r="D33" s="39"/>
      <c r="E33" s="39"/>
      <c r="F33" s="39"/>
      <c r="G33" s="39"/>
      <c r="H33" s="39"/>
      <c r="I33" s="39"/>
      <c r="J33" s="39"/>
    </row>
    <row r="34" spans="2:10" ht="15" thickBot="1" x14ac:dyDescent="0.35">
      <c r="B34" s="38"/>
      <c r="C34" s="39"/>
      <c r="D34" s="39"/>
      <c r="E34" s="39"/>
      <c r="F34" s="39"/>
      <c r="G34" s="39"/>
      <c r="H34" s="65"/>
      <c r="I34" s="65"/>
      <c r="J34" s="65"/>
    </row>
    <row r="35" spans="2:10" ht="15" thickBot="1" x14ac:dyDescent="0.35">
      <c r="B35" s="199" t="s">
        <v>34</v>
      </c>
      <c r="C35" s="199"/>
      <c r="D35" s="199"/>
      <c r="E35" s="199"/>
      <c r="F35" s="199"/>
      <c r="G35" s="199"/>
      <c r="H35" s="49"/>
      <c r="I35" s="49"/>
      <c r="J35" s="49"/>
    </row>
    <row r="36" spans="2:10" ht="43.8" thickBot="1" x14ac:dyDescent="0.35">
      <c r="B36" s="2"/>
      <c r="C36" s="104" t="s">
        <v>35</v>
      </c>
      <c r="D36" s="104" t="s">
        <v>123</v>
      </c>
      <c r="E36" s="104" t="s">
        <v>127</v>
      </c>
      <c r="F36" s="104" t="s">
        <v>63</v>
      </c>
      <c r="G36" s="104" t="s">
        <v>62</v>
      </c>
      <c r="H36" s="52"/>
      <c r="I36" s="52"/>
      <c r="J36" s="52"/>
    </row>
    <row r="37" spans="2:10" ht="15" thickBot="1" x14ac:dyDescent="0.35">
      <c r="B37" s="5" t="s">
        <v>0</v>
      </c>
      <c r="C37" s="105"/>
      <c r="D37" s="105"/>
      <c r="E37" s="105"/>
      <c r="F37" s="105"/>
      <c r="G37" s="105"/>
      <c r="H37" s="52"/>
    </row>
    <row r="38" spans="2:10" ht="15" thickBot="1" x14ac:dyDescent="0.35">
      <c r="B38" s="5" t="s">
        <v>1</v>
      </c>
      <c r="C38" s="105"/>
      <c r="D38" s="105"/>
      <c r="E38" s="105"/>
      <c r="F38" s="105"/>
      <c r="G38" s="105"/>
    </row>
    <row r="39" spans="2:10" ht="15" thickBot="1" x14ac:dyDescent="0.35">
      <c r="B39" s="5" t="s">
        <v>103</v>
      </c>
      <c r="C39" s="106">
        <v>1</v>
      </c>
      <c r="D39" s="105"/>
      <c r="E39" s="105"/>
      <c r="F39" s="105"/>
      <c r="G39" s="105"/>
      <c r="H39" s="13"/>
    </row>
    <row r="40" spans="2:10" ht="15" thickBot="1" x14ac:dyDescent="0.35">
      <c r="B40" s="17" t="s">
        <v>104</v>
      </c>
      <c r="C40" s="106">
        <v>0.4</v>
      </c>
      <c r="D40" s="106">
        <v>0.16</v>
      </c>
      <c r="E40" s="106">
        <v>0.32</v>
      </c>
      <c r="F40" s="105"/>
      <c r="G40" s="106">
        <v>0.12</v>
      </c>
      <c r="H40" s="13"/>
    </row>
    <row r="41" spans="2:10" ht="15" thickBot="1" x14ac:dyDescent="0.35">
      <c r="B41" s="17" t="s">
        <v>105</v>
      </c>
      <c r="C41" s="106">
        <v>0.75</v>
      </c>
      <c r="D41" s="106">
        <v>0.25</v>
      </c>
      <c r="E41" s="105"/>
      <c r="F41" s="105"/>
      <c r="G41" s="105"/>
      <c r="H41" s="13"/>
    </row>
    <row r="42" spans="2:10" ht="15" thickBot="1" x14ac:dyDescent="0.35">
      <c r="B42" s="17" t="s">
        <v>6</v>
      </c>
      <c r="C42" s="106">
        <v>0.5</v>
      </c>
      <c r="D42" s="106">
        <v>0.1111111111111111</v>
      </c>
      <c r="E42" s="106">
        <v>0.22222222222222221</v>
      </c>
      <c r="F42" s="105"/>
      <c r="G42" s="106">
        <v>0.16666666666666666</v>
      </c>
      <c r="H42" s="13"/>
    </row>
    <row r="43" spans="2:10" ht="15.45" customHeight="1" thickBot="1" x14ac:dyDescent="0.35">
      <c r="B43" s="17" t="s">
        <v>106</v>
      </c>
      <c r="C43" s="106">
        <v>1</v>
      </c>
      <c r="D43" s="105"/>
      <c r="E43" s="105"/>
      <c r="F43" s="105"/>
      <c r="G43" s="105"/>
      <c r="H43" s="13"/>
    </row>
    <row r="44" spans="2:10" ht="15" thickBot="1" x14ac:dyDescent="0.35">
      <c r="B44" s="17" t="s">
        <v>9</v>
      </c>
      <c r="C44" s="106">
        <v>1</v>
      </c>
      <c r="D44" s="105"/>
      <c r="E44" s="105"/>
      <c r="F44" s="105"/>
      <c r="G44" s="105"/>
      <c r="H44" s="13"/>
    </row>
    <row r="45" spans="2:10" ht="15" thickBot="1" x14ac:dyDescent="0.35">
      <c r="B45" s="17" t="s">
        <v>10</v>
      </c>
      <c r="C45" s="106">
        <v>0.28000000000000003</v>
      </c>
      <c r="D45" s="106">
        <v>0.4</v>
      </c>
      <c r="E45" s="106">
        <v>0.16</v>
      </c>
      <c r="F45" s="105"/>
      <c r="G45" s="106">
        <v>0.16</v>
      </c>
      <c r="H45" s="13"/>
    </row>
    <row r="46" spans="2:10" ht="15" thickBot="1" x14ac:dyDescent="0.35">
      <c r="B46" s="17" t="s">
        <v>11</v>
      </c>
      <c r="C46" s="106">
        <v>0.66666666666666663</v>
      </c>
      <c r="D46" s="106">
        <v>0.16666666666666666</v>
      </c>
      <c r="E46" s="106">
        <v>0.16666666666666666</v>
      </c>
      <c r="F46" s="105"/>
      <c r="G46" s="105"/>
      <c r="H46" s="13"/>
    </row>
    <row r="47" spans="2:10" ht="15" thickBot="1" x14ac:dyDescent="0.35">
      <c r="B47" s="19" t="s">
        <v>13</v>
      </c>
      <c r="C47" s="106">
        <v>0.48351648351648352</v>
      </c>
      <c r="D47" s="106">
        <v>0.2087912087912088</v>
      </c>
      <c r="E47" s="106">
        <v>0.19780219780219779</v>
      </c>
      <c r="F47" s="105"/>
      <c r="G47" s="106">
        <v>0.10989010989010989</v>
      </c>
      <c r="H47" s="13"/>
    </row>
    <row r="51" spans="2:10" x14ac:dyDescent="0.3">
      <c r="B51" s="38"/>
      <c r="C51" s="39"/>
      <c r="D51" s="39"/>
      <c r="E51" s="39"/>
      <c r="F51" s="39"/>
      <c r="G51" s="39"/>
      <c r="H51" s="39"/>
      <c r="I51" s="39"/>
      <c r="J51" s="39"/>
    </row>
    <row r="52" spans="2:10" ht="15" thickBot="1" x14ac:dyDescent="0.35">
      <c r="B52" s="38"/>
      <c r="C52" s="39"/>
      <c r="D52" s="39"/>
      <c r="E52" s="39"/>
      <c r="F52" s="39"/>
      <c r="G52" s="39"/>
      <c r="H52" s="39"/>
      <c r="I52" s="39"/>
      <c r="J52" s="39"/>
    </row>
    <row r="53" spans="2:10" ht="15" thickBot="1" x14ac:dyDescent="0.35">
      <c r="B53" s="96"/>
      <c r="C53" s="214" t="s">
        <v>45</v>
      </c>
      <c r="D53" s="214"/>
      <c r="E53" s="214"/>
      <c r="F53" s="214"/>
      <c r="G53" s="214"/>
      <c r="H53" s="214"/>
      <c r="I53" s="39"/>
      <c r="J53" s="39"/>
    </row>
    <row r="54" spans="2:10" ht="15" thickBot="1" x14ac:dyDescent="0.35">
      <c r="B54" s="96"/>
      <c r="C54" s="97" t="s">
        <v>46</v>
      </c>
      <c r="D54" s="97" t="s">
        <v>47</v>
      </c>
      <c r="E54" s="97" t="s">
        <v>48</v>
      </c>
      <c r="F54" s="97" t="s">
        <v>49</v>
      </c>
      <c r="G54" s="97" t="s">
        <v>107</v>
      </c>
      <c r="H54" s="97" t="s">
        <v>108</v>
      </c>
      <c r="I54" s="39"/>
      <c r="J54" s="39"/>
    </row>
    <row r="55" spans="2:10" ht="15" thickBot="1" x14ac:dyDescent="0.35">
      <c r="B55" s="106" t="s">
        <v>0</v>
      </c>
      <c r="C55" s="107"/>
      <c r="D55" s="107"/>
      <c r="E55" s="107"/>
      <c r="F55" s="107"/>
      <c r="G55" s="107"/>
      <c r="H55" s="107"/>
      <c r="I55" s="39"/>
      <c r="J55" s="39"/>
    </row>
    <row r="56" spans="2:10" ht="15" thickBot="1" x14ac:dyDescent="0.35">
      <c r="B56" s="106" t="s">
        <v>1</v>
      </c>
      <c r="C56" s="107"/>
      <c r="D56" s="107"/>
      <c r="E56" s="107"/>
      <c r="F56" s="107"/>
      <c r="G56" s="107"/>
      <c r="H56" s="107"/>
      <c r="I56" s="39"/>
      <c r="J56" s="39"/>
    </row>
    <row r="57" spans="2:10" ht="15" thickBot="1" x14ac:dyDescent="0.35">
      <c r="B57" s="106" t="s">
        <v>103</v>
      </c>
      <c r="C57" s="111"/>
      <c r="D57" s="105"/>
      <c r="E57" s="106">
        <v>1</v>
      </c>
      <c r="F57" s="105"/>
      <c r="G57" s="105"/>
      <c r="H57" s="105"/>
      <c r="I57" s="110"/>
    </row>
    <row r="58" spans="2:10" ht="15" thickBot="1" x14ac:dyDescent="0.35">
      <c r="B58" s="108" t="s">
        <v>104</v>
      </c>
      <c r="C58" s="111"/>
      <c r="D58" s="106">
        <v>0.36</v>
      </c>
      <c r="E58" s="106">
        <v>0.56000000000000005</v>
      </c>
      <c r="F58" s="106">
        <v>0.08</v>
      </c>
      <c r="G58" s="105"/>
      <c r="H58" s="105"/>
      <c r="I58" s="110"/>
    </row>
    <row r="59" spans="2:10" ht="15" thickBot="1" x14ac:dyDescent="0.35">
      <c r="B59" s="108" t="s">
        <v>105</v>
      </c>
      <c r="C59" s="111"/>
      <c r="D59" s="105"/>
      <c r="E59" s="106">
        <v>0.25</v>
      </c>
      <c r="F59" s="106">
        <v>0.5</v>
      </c>
      <c r="G59" s="106">
        <v>0.25</v>
      </c>
      <c r="H59" s="105"/>
      <c r="I59" s="110"/>
    </row>
    <row r="60" spans="2:10" ht="15" thickBot="1" x14ac:dyDescent="0.35">
      <c r="B60" s="108" t="s">
        <v>6</v>
      </c>
      <c r="C60" s="111"/>
      <c r="D60" s="106">
        <v>0.61111111111111116</v>
      </c>
      <c r="E60" s="106">
        <v>0.33333333333333331</v>
      </c>
      <c r="F60" s="106">
        <v>5.5555555555555552E-2</v>
      </c>
      <c r="G60" s="105"/>
      <c r="H60" s="105"/>
      <c r="I60" s="110"/>
    </row>
    <row r="61" spans="2:10" ht="15.75" customHeight="1" thickBot="1" x14ac:dyDescent="0.35">
      <c r="B61" s="108" t="s">
        <v>106</v>
      </c>
      <c r="C61" s="111"/>
      <c r="D61" s="106">
        <v>0.66666666666666663</v>
      </c>
      <c r="E61" s="106">
        <v>0.33333333333333331</v>
      </c>
      <c r="F61" s="105"/>
      <c r="G61" s="105"/>
      <c r="H61" s="105"/>
      <c r="I61" s="110"/>
    </row>
    <row r="62" spans="2:10" ht="15" thickBot="1" x14ac:dyDescent="0.35">
      <c r="B62" s="108" t="s">
        <v>9</v>
      </c>
      <c r="C62" s="111"/>
      <c r="D62" s="105"/>
      <c r="E62" s="105"/>
      <c r="F62" s="105"/>
      <c r="G62" s="106">
        <v>1</v>
      </c>
      <c r="H62" s="105"/>
      <c r="I62" s="110"/>
    </row>
    <row r="63" spans="2:10" x14ac:dyDescent="0.3">
      <c r="B63" s="108" t="s">
        <v>10</v>
      </c>
      <c r="C63" s="111"/>
      <c r="D63" s="105"/>
      <c r="E63" s="106">
        <v>0.4</v>
      </c>
      <c r="F63" s="106">
        <v>0.36</v>
      </c>
      <c r="G63" s="106">
        <v>0.2</v>
      </c>
      <c r="H63" s="106">
        <v>0.04</v>
      </c>
      <c r="I63" s="110"/>
    </row>
    <row r="64" spans="2:10" ht="15" thickBot="1" x14ac:dyDescent="0.35">
      <c r="B64" s="108" t="s">
        <v>11</v>
      </c>
      <c r="C64" s="111"/>
      <c r="D64" s="106">
        <v>0.25</v>
      </c>
      <c r="E64" s="106">
        <v>0.33333333333333331</v>
      </c>
      <c r="F64" s="106">
        <v>8.3333333333333329E-2</v>
      </c>
      <c r="G64" s="106">
        <v>0.33333333333333331</v>
      </c>
      <c r="H64" s="105"/>
      <c r="I64" s="110"/>
    </row>
    <row r="65" spans="2:9" ht="15" thickBot="1" x14ac:dyDescent="0.35">
      <c r="B65" s="109" t="s">
        <v>13</v>
      </c>
      <c r="C65" s="111"/>
      <c r="D65" s="106">
        <v>0.27472527472527475</v>
      </c>
      <c r="E65" s="106">
        <v>0.42857142857142855</v>
      </c>
      <c r="F65" s="106">
        <v>0.16483516483516483</v>
      </c>
      <c r="G65" s="106">
        <v>0.12087912087912088</v>
      </c>
      <c r="H65" s="106">
        <v>1.098901098901099E-2</v>
      </c>
      <c r="I65" s="110"/>
    </row>
  </sheetData>
  <mergeCells count="4">
    <mergeCell ref="B3:I3"/>
    <mergeCell ref="B35:G35"/>
    <mergeCell ref="C19:D19"/>
    <mergeCell ref="C53:H53"/>
  </mergeCells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7A4E4-3BFF-4C14-9620-AB9323FED2D4}">
  <dimension ref="B1:AG61"/>
  <sheetViews>
    <sheetView view="pageBreakPreview" topLeftCell="A16" zoomScale="85" zoomScaleNormal="80" zoomScaleSheetLayoutView="85" workbookViewId="0">
      <selection activeCell="U60" sqref="U60"/>
    </sheetView>
  </sheetViews>
  <sheetFormatPr defaultColWidth="8.88671875" defaultRowHeight="14.4" x14ac:dyDescent="0.3"/>
  <cols>
    <col min="1" max="1" width="3.6640625" customWidth="1"/>
    <col min="2" max="2" width="19.109375" style="36" customWidth="1"/>
    <col min="3" max="4" width="8.88671875" style="36"/>
    <col min="5" max="5" width="9.109375" style="36" customWidth="1"/>
    <col min="6" max="10" width="8.88671875" style="36"/>
    <col min="11" max="11" width="8.88671875" style="115" customWidth="1"/>
    <col min="12" max="15" width="8.88671875" style="115"/>
    <col min="16" max="16" width="8.88671875" style="36"/>
    <col min="17" max="17" width="15.5546875" style="36" customWidth="1"/>
    <col min="18" max="18" width="19.77734375" style="36" customWidth="1"/>
    <col min="19" max="19" width="16.44140625" style="36" customWidth="1"/>
    <col min="20" max="20" width="14" style="36" customWidth="1"/>
    <col min="21" max="21" width="16.109375" style="36" customWidth="1"/>
    <col min="22" max="22" width="16.44140625" style="36" customWidth="1"/>
    <col min="23" max="24" width="8.88671875" style="36"/>
    <col min="25" max="25" width="18.88671875" style="36" customWidth="1"/>
    <col min="26" max="26" width="23.44140625" style="36" customWidth="1"/>
    <col min="27" max="27" width="13.109375" style="36" customWidth="1"/>
    <col min="28" max="33" width="8.88671875" style="36"/>
  </cols>
  <sheetData>
    <row r="1" spans="2:6" x14ac:dyDescent="0.3">
      <c r="B1" s="187" t="s">
        <v>111</v>
      </c>
      <c r="C1" s="188"/>
      <c r="D1" s="188"/>
    </row>
    <row r="2" spans="2:6" ht="15" thickBot="1" x14ac:dyDescent="0.35">
      <c r="B2" s="87"/>
    </row>
    <row r="3" spans="2:6" ht="15" thickBot="1" x14ac:dyDescent="0.35">
      <c r="B3" s="121"/>
      <c r="C3" s="218" t="s">
        <v>12</v>
      </c>
      <c r="D3" s="218"/>
      <c r="E3" s="218"/>
    </row>
    <row r="4" spans="2:6" ht="15" thickBot="1" x14ac:dyDescent="0.35">
      <c r="B4" s="215" t="s">
        <v>113</v>
      </c>
      <c r="C4" s="219" t="s">
        <v>83</v>
      </c>
      <c r="D4" s="219" t="s">
        <v>115</v>
      </c>
      <c r="E4" s="219" t="s">
        <v>116</v>
      </c>
    </row>
    <row r="5" spans="2:6" ht="15" thickBot="1" x14ac:dyDescent="0.35">
      <c r="B5" s="215"/>
      <c r="C5" s="219"/>
      <c r="D5" s="219"/>
      <c r="E5" s="219"/>
    </row>
    <row r="6" spans="2:6" ht="15" thickBot="1" x14ac:dyDescent="0.35">
      <c r="B6" s="122" t="s">
        <v>3</v>
      </c>
      <c r="C6" s="126">
        <v>0.82857142857142863</v>
      </c>
      <c r="D6" s="126">
        <v>0.14285714285714285</v>
      </c>
      <c r="E6" s="126">
        <v>2.8571428571428571E-2</v>
      </c>
      <c r="F6" s="127"/>
    </row>
    <row r="7" spans="2:6" ht="15" thickBot="1" x14ac:dyDescent="0.35">
      <c r="B7" s="122" t="s">
        <v>5</v>
      </c>
      <c r="C7" s="126">
        <v>0.70833333333333337</v>
      </c>
      <c r="D7" s="126">
        <v>0.22916666666666666</v>
      </c>
      <c r="E7" s="126">
        <v>6.25E-2</v>
      </c>
      <c r="F7" s="127"/>
    </row>
    <row r="8" spans="2:6" ht="15" thickBot="1" x14ac:dyDescent="0.35">
      <c r="B8" s="122" t="s">
        <v>8</v>
      </c>
      <c r="C8" s="126">
        <v>0.69090909090909092</v>
      </c>
      <c r="D8" s="126">
        <v>0.27272727272727271</v>
      </c>
      <c r="E8" s="126">
        <v>3.6363636363636362E-2</v>
      </c>
      <c r="F8" s="127"/>
    </row>
    <row r="9" spans="2:6" ht="15" thickBot="1" x14ac:dyDescent="0.35">
      <c r="B9" s="122" t="s">
        <v>118</v>
      </c>
      <c r="C9" s="126">
        <v>0.730769</v>
      </c>
      <c r="D9" s="126">
        <v>0.269231</v>
      </c>
      <c r="E9" s="105"/>
      <c r="F9" s="127"/>
    </row>
    <row r="10" spans="2:6" ht="15" thickBot="1" x14ac:dyDescent="0.35">
      <c r="B10" s="122" t="s">
        <v>120</v>
      </c>
      <c r="C10" s="126">
        <v>1</v>
      </c>
      <c r="D10" s="105"/>
      <c r="E10" s="105"/>
      <c r="F10" s="127"/>
    </row>
    <row r="11" spans="2:6" ht="15" thickBot="1" x14ac:dyDescent="0.35">
      <c r="B11" s="122" t="s">
        <v>10</v>
      </c>
      <c r="C11" s="126">
        <v>1</v>
      </c>
      <c r="D11" s="105"/>
      <c r="E11" s="105"/>
      <c r="F11" s="127"/>
    </row>
    <row r="12" spans="2:6" ht="15" thickBot="1" x14ac:dyDescent="0.35">
      <c r="B12" s="122" t="s">
        <v>13</v>
      </c>
      <c r="C12" s="126">
        <v>0.75490196078431371</v>
      </c>
      <c r="D12" s="126">
        <v>0.2107843137254902</v>
      </c>
      <c r="E12" s="126">
        <v>3.4313725490196081E-2</v>
      </c>
      <c r="F12" s="127"/>
    </row>
    <row r="13" spans="2:6" ht="15" thickBot="1" x14ac:dyDescent="0.35">
      <c r="B13" s="87"/>
    </row>
    <row r="14" spans="2:6" ht="15" thickBot="1" x14ac:dyDescent="0.35">
      <c r="B14" s="121"/>
      <c r="C14" s="220" t="s">
        <v>39</v>
      </c>
      <c r="D14" s="220"/>
      <c r="E14" s="220"/>
    </row>
    <row r="15" spans="2:6" ht="15" thickBot="1" x14ac:dyDescent="0.35">
      <c r="B15" s="215" t="s">
        <v>113</v>
      </c>
      <c r="C15" s="216" t="s">
        <v>42</v>
      </c>
      <c r="D15" s="216" t="s">
        <v>41</v>
      </c>
      <c r="E15" s="216" t="s">
        <v>114</v>
      </c>
    </row>
    <row r="16" spans="2:6" ht="15" thickBot="1" x14ac:dyDescent="0.35">
      <c r="B16" s="215"/>
      <c r="C16" s="216"/>
      <c r="D16" s="216"/>
      <c r="E16" s="216"/>
    </row>
    <row r="17" spans="2:6" ht="15" thickBot="1" x14ac:dyDescent="0.35">
      <c r="B17" s="122" t="s">
        <v>3</v>
      </c>
      <c r="C17" s="123">
        <v>0.48571428571428571</v>
      </c>
      <c r="D17" s="123">
        <v>0.51428571428571423</v>
      </c>
      <c r="E17" s="105"/>
      <c r="F17" s="127"/>
    </row>
    <row r="18" spans="2:6" ht="15" thickBot="1" x14ac:dyDescent="0.35">
      <c r="B18" s="122" t="s">
        <v>5</v>
      </c>
      <c r="C18" s="123">
        <v>0.54166666666666663</v>
      </c>
      <c r="D18" s="123">
        <v>0.4375</v>
      </c>
      <c r="E18" s="123">
        <v>2.0833333333333332E-2</v>
      </c>
      <c r="F18" s="127"/>
    </row>
    <row r="19" spans="2:6" ht="15" thickBot="1" x14ac:dyDescent="0.35">
      <c r="B19" s="122" t="s">
        <v>8</v>
      </c>
      <c r="C19" s="123">
        <v>0.49090909090909091</v>
      </c>
      <c r="D19" s="123">
        <v>0.49090909090909091</v>
      </c>
      <c r="E19" s="123">
        <v>1.8181818181818181E-2</v>
      </c>
      <c r="F19" s="127"/>
    </row>
    <row r="20" spans="2:6" ht="15" thickBot="1" x14ac:dyDescent="0.35">
      <c r="B20" s="122" t="s">
        <v>118</v>
      </c>
      <c r="C20" s="123">
        <v>0.461538</v>
      </c>
      <c r="D20" s="123">
        <v>0.538462</v>
      </c>
      <c r="E20" s="105"/>
      <c r="F20" s="127"/>
    </row>
    <row r="21" spans="2:6" ht="15" thickBot="1" x14ac:dyDescent="0.35">
      <c r="B21" s="122" t="s">
        <v>120</v>
      </c>
      <c r="C21" s="123">
        <v>1</v>
      </c>
      <c r="D21" s="105"/>
      <c r="E21" s="105"/>
      <c r="F21" s="127"/>
    </row>
    <row r="22" spans="2:6" ht="15" thickBot="1" x14ac:dyDescent="0.35">
      <c r="B22" s="122" t="s">
        <v>10</v>
      </c>
      <c r="C22" s="123">
        <v>1</v>
      </c>
      <c r="D22" s="105"/>
      <c r="E22" s="105"/>
      <c r="F22" s="127"/>
    </row>
    <row r="23" spans="2:6" ht="15" thickBot="1" x14ac:dyDescent="0.35">
      <c r="B23" s="122" t="s">
        <v>13</v>
      </c>
      <c r="C23" s="123">
        <v>0.50980392156862742</v>
      </c>
      <c r="D23" s="123">
        <v>0.48039215686274511</v>
      </c>
      <c r="E23" s="123">
        <v>9.8039215686274508E-3</v>
      </c>
      <c r="F23" s="127"/>
    </row>
    <row r="24" spans="2:6" ht="15" thickBot="1" x14ac:dyDescent="0.35">
      <c r="B24" s="87"/>
    </row>
    <row r="25" spans="2:6" ht="15" thickBot="1" x14ac:dyDescent="0.35">
      <c r="B25" s="121"/>
      <c r="C25" s="220" t="s">
        <v>112</v>
      </c>
      <c r="D25" s="220"/>
      <c r="E25" s="220"/>
    </row>
    <row r="26" spans="2:6" ht="15" thickBot="1" x14ac:dyDescent="0.35">
      <c r="B26" s="215" t="s">
        <v>113</v>
      </c>
      <c r="C26" s="216" t="s">
        <v>26</v>
      </c>
      <c r="D26" s="216" t="s">
        <v>117</v>
      </c>
      <c r="E26" s="216" t="s">
        <v>114</v>
      </c>
    </row>
    <row r="27" spans="2:6" ht="15" thickBot="1" x14ac:dyDescent="0.35">
      <c r="B27" s="215"/>
      <c r="C27" s="216"/>
      <c r="D27" s="216"/>
      <c r="E27" s="216"/>
    </row>
    <row r="28" spans="2:6" ht="15" thickBot="1" x14ac:dyDescent="0.35">
      <c r="B28" s="122" t="s">
        <v>3</v>
      </c>
      <c r="C28" s="126">
        <v>0.77142857142857146</v>
      </c>
      <c r="D28" s="126">
        <v>0.15714285714285714</v>
      </c>
      <c r="E28" s="126">
        <v>7.1428571428571425E-2</v>
      </c>
      <c r="F28" s="127"/>
    </row>
    <row r="29" spans="2:6" ht="15" thickBot="1" x14ac:dyDescent="0.35">
      <c r="B29" s="122" t="s">
        <v>5</v>
      </c>
      <c r="C29" s="126">
        <v>0.8125</v>
      </c>
      <c r="D29" s="126">
        <v>0.16666666666666666</v>
      </c>
      <c r="E29" s="126">
        <v>2.0833333333333332E-2</v>
      </c>
      <c r="F29" s="127"/>
    </row>
    <row r="30" spans="2:6" ht="15" thickBot="1" x14ac:dyDescent="0.35">
      <c r="B30" s="122" t="s">
        <v>8</v>
      </c>
      <c r="C30" s="126">
        <v>0.8545454545454545</v>
      </c>
      <c r="D30" s="126">
        <v>0.14545454545454545</v>
      </c>
      <c r="E30" s="105"/>
      <c r="F30" s="127"/>
    </row>
    <row r="31" spans="2:6" ht="15" thickBot="1" x14ac:dyDescent="0.35">
      <c r="B31" s="122" t="s">
        <v>118</v>
      </c>
      <c r="C31" s="126">
        <v>0.65384600000000004</v>
      </c>
      <c r="D31" s="126">
        <v>0.30769200000000002</v>
      </c>
      <c r="E31" s="126">
        <v>3.8462000000000003E-2</v>
      </c>
      <c r="F31" s="127"/>
    </row>
    <row r="32" spans="2:6" ht="15" thickBot="1" x14ac:dyDescent="0.35">
      <c r="B32" s="122" t="s">
        <v>120</v>
      </c>
      <c r="C32" s="126">
        <v>0.75</v>
      </c>
      <c r="D32" s="126">
        <v>0.25</v>
      </c>
      <c r="E32" s="105"/>
      <c r="F32" s="127"/>
    </row>
    <row r="33" spans="2:15" ht="15" thickBot="1" x14ac:dyDescent="0.35">
      <c r="B33" s="122" t="s">
        <v>10</v>
      </c>
      <c r="C33" s="126">
        <v>1</v>
      </c>
      <c r="D33" s="105"/>
      <c r="E33" s="105"/>
      <c r="F33" s="127"/>
    </row>
    <row r="34" spans="2:15" ht="15" thickBot="1" x14ac:dyDescent="0.35">
      <c r="B34" s="122" t="s">
        <v>13</v>
      </c>
      <c r="C34" s="126">
        <v>0.78921568627450978</v>
      </c>
      <c r="D34" s="126">
        <v>0.17647058823529413</v>
      </c>
      <c r="E34" s="126">
        <v>3.4313725490196081E-2</v>
      </c>
      <c r="F34" s="127"/>
    </row>
    <row r="35" spans="2:15" x14ac:dyDescent="0.3">
      <c r="B35" s="87"/>
    </row>
    <row r="36" spans="2:15" ht="15" thickBot="1" x14ac:dyDescent="0.35">
      <c r="B36" s="87"/>
    </row>
    <row r="37" spans="2:15" ht="15" thickBot="1" x14ac:dyDescent="0.35">
      <c r="B37" s="121"/>
      <c r="C37" s="199" t="s">
        <v>34</v>
      </c>
      <c r="D37" s="199"/>
      <c r="E37" s="199"/>
      <c r="F37" s="199"/>
      <c r="G37" s="199"/>
      <c r="H37" s="199"/>
      <c r="I37" s="199"/>
      <c r="J37" s="199"/>
      <c r="K37" s="120"/>
      <c r="L37" s="119"/>
      <c r="M37" s="119"/>
      <c r="N37" s="119"/>
      <c r="O37" s="119"/>
    </row>
    <row r="38" spans="2:15" ht="14.7" customHeight="1" thickBot="1" x14ac:dyDescent="0.35">
      <c r="B38" s="215" t="s">
        <v>113</v>
      </c>
      <c r="C38" s="223" t="s">
        <v>122</v>
      </c>
      <c r="D38" s="224"/>
      <c r="E38" s="223" t="s">
        <v>37</v>
      </c>
      <c r="F38" s="224"/>
      <c r="G38" s="223" t="s">
        <v>38</v>
      </c>
      <c r="H38" s="227"/>
      <c r="I38" s="224"/>
      <c r="J38" s="216" t="s">
        <v>101</v>
      </c>
      <c r="K38" s="116"/>
      <c r="L38" s="116"/>
      <c r="M38" s="116"/>
      <c r="N38" s="116"/>
    </row>
    <row r="39" spans="2:15" ht="15" thickBot="1" x14ac:dyDescent="0.35">
      <c r="B39" s="215"/>
      <c r="C39" s="225"/>
      <c r="D39" s="226"/>
      <c r="E39" s="225"/>
      <c r="F39" s="226"/>
      <c r="G39" s="225"/>
      <c r="H39" s="228"/>
      <c r="I39" s="226"/>
      <c r="J39" s="216"/>
      <c r="K39" s="116"/>
      <c r="L39" s="116"/>
      <c r="M39" s="116"/>
      <c r="N39" s="116"/>
    </row>
    <row r="40" spans="2:15" ht="15" thickBot="1" x14ac:dyDescent="0.35">
      <c r="B40" s="122" t="s">
        <v>3</v>
      </c>
      <c r="C40" s="221">
        <v>0.28599999999999998</v>
      </c>
      <c r="D40" s="222"/>
      <c r="E40" s="229">
        <v>5.7000000000000002E-2</v>
      </c>
      <c r="F40" s="230"/>
      <c r="G40" s="231">
        <v>0.129</v>
      </c>
      <c r="H40" s="232"/>
      <c r="I40" s="233"/>
      <c r="J40" s="123">
        <f>37/70</f>
        <v>0.52857142857142858</v>
      </c>
      <c r="K40" s="117"/>
      <c r="L40" s="117"/>
      <c r="M40" s="117"/>
      <c r="N40" s="117"/>
    </row>
    <row r="41" spans="2:15" ht="15" thickBot="1" x14ac:dyDescent="0.35">
      <c r="B41" s="122" t="s">
        <v>5</v>
      </c>
      <c r="C41" s="221">
        <v>0.25</v>
      </c>
      <c r="D41" s="222"/>
      <c r="E41" s="221">
        <v>4.2000000000000003E-2</v>
      </c>
      <c r="F41" s="222"/>
      <c r="G41" s="221">
        <v>8.3000000000000004E-2</v>
      </c>
      <c r="H41" s="234"/>
      <c r="I41" s="222"/>
      <c r="J41" s="123">
        <v>0.625</v>
      </c>
      <c r="K41" s="117"/>
      <c r="L41" s="117"/>
      <c r="M41" s="117"/>
      <c r="N41" s="117"/>
    </row>
    <row r="42" spans="2:15" ht="15" thickBot="1" x14ac:dyDescent="0.35">
      <c r="B42" s="122" t="s">
        <v>8</v>
      </c>
      <c r="C42" s="221">
        <v>0.27300000000000002</v>
      </c>
      <c r="D42" s="222"/>
      <c r="E42" s="221">
        <v>3.5999999999999997E-2</v>
      </c>
      <c r="F42" s="222"/>
      <c r="G42" s="221">
        <v>7.2999999999999995E-2</v>
      </c>
      <c r="H42" s="234"/>
      <c r="I42" s="222"/>
      <c r="J42" s="123">
        <v>0.61799999999999999</v>
      </c>
      <c r="K42" s="117"/>
      <c r="L42" s="117"/>
      <c r="M42" s="117"/>
      <c r="N42" s="117"/>
    </row>
    <row r="43" spans="2:15" ht="15" thickBot="1" x14ac:dyDescent="0.35">
      <c r="B43" s="122" t="s">
        <v>118</v>
      </c>
      <c r="C43" s="221">
        <v>0.46200000000000002</v>
      </c>
      <c r="D43" s="222"/>
      <c r="E43" s="221">
        <v>0.115</v>
      </c>
      <c r="F43" s="222"/>
      <c r="G43" s="221">
        <v>7.6999999999999999E-2</v>
      </c>
      <c r="H43" s="234"/>
      <c r="I43" s="222"/>
      <c r="J43" s="123">
        <v>0.34599999999999997</v>
      </c>
      <c r="K43" s="117"/>
      <c r="L43" s="117"/>
      <c r="M43" s="117"/>
      <c r="N43" s="117"/>
    </row>
    <row r="44" spans="2:15" ht="15" thickBot="1" x14ac:dyDescent="0.35">
      <c r="B44" s="122" t="s">
        <v>120</v>
      </c>
      <c r="C44" s="221">
        <v>0.25</v>
      </c>
      <c r="D44" s="222"/>
      <c r="E44" s="235"/>
      <c r="F44" s="236"/>
      <c r="G44" s="178"/>
      <c r="H44" s="179"/>
      <c r="I44" s="180"/>
      <c r="J44" s="123">
        <v>0.75</v>
      </c>
      <c r="K44" s="117"/>
      <c r="L44" s="117"/>
      <c r="M44" s="117"/>
      <c r="N44" s="117"/>
    </row>
    <row r="45" spans="2:15" ht="15" thickBot="1" x14ac:dyDescent="0.35">
      <c r="B45" s="122" t="s">
        <v>10</v>
      </c>
      <c r="C45" s="235"/>
      <c r="D45" s="236"/>
      <c r="E45" s="235"/>
      <c r="F45" s="236"/>
      <c r="G45" s="235"/>
      <c r="H45" s="237"/>
      <c r="I45" s="236"/>
      <c r="J45" s="123">
        <v>1</v>
      </c>
      <c r="K45" s="117"/>
      <c r="L45" s="117"/>
      <c r="M45" s="117"/>
      <c r="N45" s="117"/>
    </row>
    <row r="46" spans="2:15" ht="15" thickBot="1" x14ac:dyDescent="0.35">
      <c r="B46" s="122" t="s">
        <v>13</v>
      </c>
      <c r="C46" s="221">
        <v>0.29399999999999998</v>
      </c>
      <c r="D46" s="222"/>
      <c r="E46" s="221">
        <v>5.3999999999999999E-2</v>
      </c>
      <c r="F46" s="222"/>
      <c r="G46" s="221">
        <v>9.2999999999999999E-2</v>
      </c>
      <c r="H46" s="234"/>
      <c r="I46" s="222"/>
      <c r="J46" s="123">
        <v>0.55900000000000005</v>
      </c>
      <c r="K46" s="117"/>
      <c r="L46" s="117"/>
      <c r="M46" s="117"/>
      <c r="N46" s="117"/>
    </row>
    <row r="47" spans="2:15" x14ac:dyDescent="0.3">
      <c r="B47" s="87"/>
    </row>
    <row r="48" spans="2:15" x14ac:dyDescent="0.3">
      <c r="B48" s="87"/>
    </row>
    <row r="49" spans="2:33" ht="15" thickBot="1" x14ac:dyDescent="0.35"/>
    <row r="50" spans="2:33" ht="14.25" customHeight="1" thickBot="1" x14ac:dyDescent="0.35">
      <c r="B50" s="121"/>
      <c r="C50" s="217" t="s">
        <v>45</v>
      </c>
      <c r="D50" s="217"/>
      <c r="E50" s="217"/>
      <c r="F50" s="217"/>
      <c r="G50"/>
      <c r="H50"/>
      <c r="I50"/>
      <c r="J50"/>
      <c r="K50" s="93"/>
      <c r="L50" s="93"/>
      <c r="M50" s="93"/>
      <c r="N50" s="93"/>
      <c r="O50" s="93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2:33" ht="15" thickBot="1" x14ac:dyDescent="0.35">
      <c r="B51" s="215" t="s">
        <v>113</v>
      </c>
      <c r="C51" s="216" t="s">
        <v>47</v>
      </c>
      <c r="D51" s="216" t="s">
        <v>48</v>
      </c>
      <c r="E51" s="216" t="s">
        <v>49</v>
      </c>
      <c r="F51" s="216" t="s">
        <v>50</v>
      </c>
      <c r="G51"/>
      <c r="H51"/>
      <c r="I51"/>
      <c r="J51"/>
      <c r="K51" s="93"/>
      <c r="L51" s="93"/>
      <c r="M51" s="93"/>
      <c r="N51" s="93"/>
      <c r="O51" s="93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2:33" ht="15" thickBot="1" x14ac:dyDescent="0.35">
      <c r="B52" s="215"/>
      <c r="C52" s="216"/>
      <c r="D52" s="216"/>
      <c r="E52" s="216"/>
      <c r="F52" s="216"/>
      <c r="G52"/>
      <c r="H52"/>
      <c r="I52"/>
      <c r="J52"/>
      <c r="K52" s="93"/>
      <c r="L52" s="93"/>
      <c r="M52" s="93"/>
      <c r="N52" s="93"/>
      <c r="O52" s="93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2:33" ht="14.25" customHeight="1" thickBot="1" x14ac:dyDescent="0.35">
      <c r="B53" s="122" t="s">
        <v>3</v>
      </c>
      <c r="C53" s="126">
        <v>0.27142857142857141</v>
      </c>
      <c r="D53" s="126">
        <v>0.5</v>
      </c>
      <c r="E53" s="126">
        <v>0.18571428571428572</v>
      </c>
      <c r="F53" s="126">
        <v>4.2857142857142858E-2</v>
      </c>
      <c r="G53" s="13"/>
      <c r="H53"/>
      <c r="I53"/>
      <c r="J53"/>
      <c r="K53" s="93"/>
      <c r="L53" s="93"/>
      <c r="M53" s="93"/>
      <c r="N53" s="93"/>
      <c r="O53" s="9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2:33" ht="15" thickBot="1" x14ac:dyDescent="0.35">
      <c r="B54" s="122" t="s">
        <v>5</v>
      </c>
      <c r="C54" s="126">
        <v>0.8125</v>
      </c>
      <c r="D54" s="126">
        <v>0.1875</v>
      </c>
      <c r="E54" s="105"/>
      <c r="F54" s="105"/>
      <c r="G54" s="13"/>
      <c r="H54"/>
      <c r="I54"/>
      <c r="J54"/>
      <c r="K54" s="93"/>
      <c r="L54" s="93"/>
      <c r="M54" s="93"/>
      <c r="N54" s="93"/>
      <c r="O54" s="93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2:33" ht="15" thickBot="1" x14ac:dyDescent="0.35">
      <c r="B55" s="122" t="s">
        <v>8</v>
      </c>
      <c r="C55" s="126">
        <v>0.87272727272727268</v>
      </c>
      <c r="D55" s="126">
        <v>0.12727272727272726</v>
      </c>
      <c r="E55" s="105"/>
      <c r="F55" s="105"/>
      <c r="G55" s="13"/>
      <c r="H55"/>
      <c r="I55"/>
      <c r="J55"/>
      <c r="K55" s="93"/>
      <c r="L55" s="93"/>
      <c r="M55" s="93"/>
      <c r="N55" s="93"/>
      <c r="O55" s="93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2:33" ht="15" thickBot="1" x14ac:dyDescent="0.35">
      <c r="B56" s="122" t="s">
        <v>118</v>
      </c>
      <c r="C56" s="126">
        <v>0.53800000000000003</v>
      </c>
      <c r="D56" s="126">
        <v>0.308</v>
      </c>
      <c r="E56" s="126">
        <v>0.154</v>
      </c>
      <c r="F56" s="105"/>
      <c r="G56" s="13"/>
      <c r="H56"/>
      <c r="I56"/>
      <c r="J56"/>
      <c r="K56" s="93"/>
      <c r="L56" s="93"/>
      <c r="M56" s="93"/>
      <c r="N56" s="93"/>
      <c r="O56" s="93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2:33" ht="15" thickBot="1" x14ac:dyDescent="0.35">
      <c r="B57" s="122" t="s">
        <v>120</v>
      </c>
      <c r="C57" s="105"/>
      <c r="D57" s="126">
        <v>0.75</v>
      </c>
      <c r="E57" s="105"/>
      <c r="F57" s="126">
        <v>0.25</v>
      </c>
      <c r="G57" s="13"/>
      <c r="H57"/>
      <c r="I57"/>
      <c r="J57"/>
      <c r="K57" s="93"/>
      <c r="L57" s="93"/>
      <c r="M57" s="93"/>
      <c r="N57" s="93"/>
      <c r="O57" s="93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2:33" ht="15" thickBot="1" x14ac:dyDescent="0.35">
      <c r="B58" s="122" t="s">
        <v>10</v>
      </c>
      <c r="C58" s="105"/>
      <c r="D58" s="126">
        <v>1</v>
      </c>
      <c r="E58" s="105"/>
      <c r="F58" s="105"/>
      <c r="G58" s="13"/>
      <c r="H58"/>
      <c r="I58"/>
      <c r="J58"/>
      <c r="K58" s="93"/>
      <c r="L58" s="93"/>
      <c r="M58" s="93"/>
      <c r="N58" s="93"/>
      <c r="O58" s="93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2:33" ht="15" thickBot="1" x14ac:dyDescent="0.35">
      <c r="B59" s="122" t="s">
        <v>13</v>
      </c>
      <c r="C59" s="126">
        <v>0.58823529411764708</v>
      </c>
      <c r="D59" s="126">
        <v>0.30882352941176472</v>
      </c>
      <c r="E59" s="126">
        <v>8.3333333333333329E-2</v>
      </c>
      <c r="F59" s="126">
        <v>1.9607843137254902E-2</v>
      </c>
      <c r="G59" s="13"/>
      <c r="H59"/>
      <c r="I59"/>
      <c r="J59"/>
      <c r="K59" s="93"/>
      <c r="L59" s="93"/>
      <c r="M59" s="93"/>
      <c r="N59" s="93"/>
      <c r="O59" s="93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2:33" x14ac:dyDescent="0.3">
      <c r="B60" s="88"/>
      <c r="C60" s="89"/>
      <c r="D60" s="89"/>
      <c r="E60" s="89"/>
      <c r="F60" s="89"/>
      <c r="G60" s="89"/>
      <c r="H60" s="89"/>
      <c r="I60" s="89"/>
      <c r="J60" s="89"/>
      <c r="K60" s="118"/>
      <c r="L60" s="118"/>
      <c r="M60" s="118"/>
      <c r="N60" s="118"/>
      <c r="O60" s="118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</row>
    <row r="61" spans="2:33" x14ac:dyDescent="0.3">
      <c r="B61" s="88"/>
      <c r="C61" s="89"/>
      <c r="D61" s="89"/>
      <c r="E61" s="89"/>
      <c r="F61" s="89"/>
      <c r="G61" s="89"/>
      <c r="H61" s="89"/>
      <c r="I61" s="89"/>
      <c r="J61" s="89"/>
      <c r="K61" s="118"/>
      <c r="L61" s="118"/>
      <c r="M61" s="118"/>
      <c r="N61" s="118"/>
      <c r="O61" s="118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</row>
  </sheetData>
  <mergeCells count="47">
    <mergeCell ref="G43:I43"/>
    <mergeCell ref="G45:I45"/>
    <mergeCell ref="G46:I46"/>
    <mergeCell ref="C46:D46"/>
    <mergeCell ref="E43:F43"/>
    <mergeCell ref="E44:F44"/>
    <mergeCell ref="E45:F45"/>
    <mergeCell ref="E46:F46"/>
    <mergeCell ref="F51:F52"/>
    <mergeCell ref="C40:D40"/>
    <mergeCell ref="C38:D39"/>
    <mergeCell ref="G38:I39"/>
    <mergeCell ref="E38:F39"/>
    <mergeCell ref="E40:F40"/>
    <mergeCell ref="G40:I40"/>
    <mergeCell ref="C41:D41"/>
    <mergeCell ref="E41:F41"/>
    <mergeCell ref="G41:I41"/>
    <mergeCell ref="C42:D42"/>
    <mergeCell ref="E42:F42"/>
    <mergeCell ref="G42:I42"/>
    <mergeCell ref="C43:D43"/>
    <mergeCell ref="C44:D44"/>
    <mergeCell ref="C45:D45"/>
    <mergeCell ref="B51:B52"/>
    <mergeCell ref="C50:F50"/>
    <mergeCell ref="C3:E3"/>
    <mergeCell ref="B4:B5"/>
    <mergeCell ref="C4:C5"/>
    <mergeCell ref="D4:D5"/>
    <mergeCell ref="E4:E5"/>
    <mergeCell ref="C14:E14"/>
    <mergeCell ref="B15:B16"/>
    <mergeCell ref="C15:C16"/>
    <mergeCell ref="D15:D16"/>
    <mergeCell ref="C51:C52"/>
    <mergeCell ref="D51:D52"/>
    <mergeCell ref="E51:E52"/>
    <mergeCell ref="E15:E16"/>
    <mergeCell ref="C25:E25"/>
    <mergeCell ref="B26:B27"/>
    <mergeCell ref="C26:C27"/>
    <mergeCell ref="D26:D27"/>
    <mergeCell ref="E26:E27"/>
    <mergeCell ref="J38:J39"/>
    <mergeCell ref="C37:J37"/>
    <mergeCell ref="B38:B39"/>
  </mergeCells>
  <pageMargins left="0.7" right="0.7" top="0.75" bottom="0.75" header="0.3" footer="0.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4DA6-3993-4FB6-B123-46D9625E2F5D}">
  <dimension ref="B1:AB65"/>
  <sheetViews>
    <sheetView view="pageBreakPreview" topLeftCell="A11" zoomScale="80" zoomScaleNormal="70" zoomScaleSheetLayoutView="80" workbookViewId="0">
      <selection activeCell="J24" sqref="J24"/>
    </sheetView>
  </sheetViews>
  <sheetFormatPr defaultColWidth="8.88671875" defaultRowHeight="14.4" x14ac:dyDescent="0.3"/>
  <cols>
    <col min="1" max="1" width="3.5546875" customWidth="1"/>
    <col min="2" max="2" width="19.109375" customWidth="1"/>
    <col min="3" max="3" width="10.109375" customWidth="1"/>
    <col min="5" max="5" width="12.109375" customWidth="1"/>
    <col min="6" max="6" width="7.44140625" customWidth="1"/>
    <col min="9" max="9" width="3.77734375" customWidth="1"/>
    <col min="12" max="12" width="15.5546875" customWidth="1"/>
    <col min="13" max="13" width="31.33203125" bestFit="1" customWidth="1"/>
    <col min="14" max="14" width="19.77734375" customWidth="1"/>
    <col min="15" max="15" width="11.21875" bestFit="1" customWidth="1"/>
    <col min="16" max="16" width="14" customWidth="1"/>
    <col min="17" max="17" width="16.109375" customWidth="1"/>
    <col min="18" max="18" width="16.44140625" customWidth="1"/>
    <col min="20" max="20" width="18.88671875" customWidth="1"/>
    <col min="21" max="21" width="23.44140625" customWidth="1"/>
    <col min="22" max="22" width="13.109375" customWidth="1"/>
    <col min="23" max="23" width="8.88671875" bestFit="1" customWidth="1"/>
  </cols>
  <sheetData>
    <row r="1" spans="2:6" x14ac:dyDescent="0.3">
      <c r="B1" s="238" t="s">
        <v>129</v>
      </c>
      <c r="C1" s="239"/>
    </row>
    <row r="2" spans="2:6" ht="15" thickBot="1" x14ac:dyDescent="0.35">
      <c r="B2" s="113"/>
    </row>
    <row r="3" spans="2:6" ht="15" thickBot="1" x14ac:dyDescent="0.35">
      <c r="B3" s="128"/>
      <c r="C3" s="220" t="s">
        <v>12</v>
      </c>
      <c r="D3" s="220"/>
      <c r="E3" s="220"/>
    </row>
    <row r="4" spans="2:6" ht="15" thickBot="1" x14ac:dyDescent="0.35">
      <c r="B4" s="241" t="s">
        <v>113</v>
      </c>
      <c r="C4" s="220" t="s">
        <v>83</v>
      </c>
      <c r="D4" s="242" t="s">
        <v>115</v>
      </c>
      <c r="E4" s="242" t="s">
        <v>116</v>
      </c>
    </row>
    <row r="5" spans="2:6" ht="15" thickBot="1" x14ac:dyDescent="0.35">
      <c r="B5" s="241"/>
      <c r="C5" s="220"/>
      <c r="D5" s="242"/>
      <c r="E5" s="242"/>
    </row>
    <row r="6" spans="2:6" ht="15" thickBot="1" x14ac:dyDescent="0.35">
      <c r="B6" s="129" t="s">
        <v>3</v>
      </c>
      <c r="C6" s="130">
        <v>0.66666666666666663</v>
      </c>
      <c r="D6" s="130">
        <v>0.33333333333333331</v>
      </c>
      <c r="E6" s="105"/>
      <c r="F6" s="13"/>
    </row>
    <row r="7" spans="2:6" ht="15" thickBot="1" x14ac:dyDescent="0.35">
      <c r="B7" s="129" t="s">
        <v>5</v>
      </c>
      <c r="C7" s="130">
        <v>0.70833333333333337</v>
      </c>
      <c r="D7" s="130">
        <v>0.22916666666666666</v>
      </c>
      <c r="E7" s="130">
        <v>6.25E-2</v>
      </c>
      <c r="F7" s="13"/>
    </row>
    <row r="8" spans="2:6" ht="15" thickBot="1" x14ac:dyDescent="0.35">
      <c r="B8" s="129" t="s">
        <v>8</v>
      </c>
      <c r="C8" s="130">
        <v>0.69090909090909092</v>
      </c>
      <c r="D8" s="130">
        <v>0.27272727272727271</v>
      </c>
      <c r="E8" s="130">
        <v>3.6363636363636362E-2</v>
      </c>
      <c r="F8" s="13"/>
    </row>
    <row r="9" spans="2:6" ht="15" thickBot="1" x14ac:dyDescent="0.35">
      <c r="B9" s="129" t="s">
        <v>118</v>
      </c>
      <c r="C9" s="130">
        <v>0.84615384615384615</v>
      </c>
      <c r="D9" s="130">
        <v>0.15384615384615385</v>
      </c>
      <c r="E9" s="105"/>
      <c r="F9" s="13"/>
    </row>
    <row r="10" spans="2:6" ht="15" thickBot="1" x14ac:dyDescent="0.35">
      <c r="B10" s="129" t="s">
        <v>119</v>
      </c>
      <c r="C10" s="130">
        <v>1</v>
      </c>
      <c r="D10" s="105"/>
      <c r="E10" s="105"/>
      <c r="F10" s="13"/>
    </row>
    <row r="11" spans="2:6" ht="15" thickBot="1" x14ac:dyDescent="0.35">
      <c r="B11" s="129" t="s">
        <v>120</v>
      </c>
      <c r="C11" s="130">
        <v>1</v>
      </c>
      <c r="D11" s="105"/>
      <c r="E11" s="105"/>
      <c r="F11" s="13"/>
    </row>
    <row r="12" spans="2:6" ht="15" thickBot="1" x14ac:dyDescent="0.35">
      <c r="B12" s="129" t="s">
        <v>10</v>
      </c>
      <c r="C12" s="130">
        <v>1</v>
      </c>
      <c r="D12" s="105"/>
      <c r="E12" s="105"/>
      <c r="F12" s="13"/>
    </row>
    <row r="13" spans="2:6" ht="15" thickBot="1" x14ac:dyDescent="0.35">
      <c r="B13" s="129" t="s">
        <v>13</v>
      </c>
      <c r="C13" s="130">
        <v>0.71724137931034482</v>
      </c>
      <c r="D13" s="130">
        <v>0.24827586206896551</v>
      </c>
      <c r="E13" s="130">
        <v>3.4482758620689655E-2</v>
      </c>
      <c r="F13" s="13"/>
    </row>
    <row r="14" spans="2:6" x14ac:dyDescent="0.3">
      <c r="B14" s="113"/>
    </row>
    <row r="15" spans="2:6" ht="15" thickBot="1" x14ac:dyDescent="0.35">
      <c r="B15" s="113"/>
    </row>
    <row r="16" spans="2:6" ht="15" thickBot="1" x14ac:dyDescent="0.35">
      <c r="B16" s="128"/>
      <c r="C16" s="220" t="s">
        <v>39</v>
      </c>
      <c r="D16" s="220"/>
      <c r="E16" s="220"/>
    </row>
    <row r="17" spans="2:6" ht="15" thickBot="1" x14ac:dyDescent="0.35">
      <c r="B17" s="241" t="s">
        <v>113</v>
      </c>
      <c r="C17" s="220" t="s">
        <v>42</v>
      </c>
      <c r="D17" s="220" t="s">
        <v>41</v>
      </c>
      <c r="E17" s="220" t="s">
        <v>114</v>
      </c>
    </row>
    <row r="18" spans="2:6" ht="15" thickBot="1" x14ac:dyDescent="0.35">
      <c r="B18" s="241"/>
      <c r="C18" s="220"/>
      <c r="D18" s="220"/>
      <c r="E18" s="220"/>
    </row>
    <row r="19" spans="2:6" ht="15" thickBot="1" x14ac:dyDescent="0.35">
      <c r="B19" s="129" t="s">
        <v>3</v>
      </c>
      <c r="C19" s="131">
        <v>0.375</v>
      </c>
      <c r="D19" s="131">
        <v>0.625</v>
      </c>
      <c r="E19" s="105"/>
      <c r="F19" s="13"/>
    </row>
    <row r="20" spans="2:6" ht="15" thickBot="1" x14ac:dyDescent="0.35">
      <c r="B20" s="129" t="s">
        <v>5</v>
      </c>
      <c r="C20" s="131">
        <v>0.54166666666666663</v>
      </c>
      <c r="D20" s="131">
        <v>0.4375</v>
      </c>
      <c r="E20" s="131">
        <v>2.0833333333333332E-2</v>
      </c>
      <c r="F20" s="13"/>
    </row>
    <row r="21" spans="2:6" ht="15" thickBot="1" x14ac:dyDescent="0.35">
      <c r="B21" s="129" t="s">
        <v>8</v>
      </c>
      <c r="C21" s="131">
        <v>0.49090909090909091</v>
      </c>
      <c r="D21" s="131">
        <v>0.49090909090909091</v>
      </c>
      <c r="E21" s="131">
        <v>1.8181818181818181E-2</v>
      </c>
      <c r="F21" s="13"/>
    </row>
    <row r="22" spans="2:6" ht="15" thickBot="1" x14ac:dyDescent="0.35">
      <c r="B22" s="129" t="s">
        <v>118</v>
      </c>
      <c r="C22" s="131">
        <v>0.30769230769230771</v>
      </c>
      <c r="D22" s="131">
        <v>0.69230769230769229</v>
      </c>
      <c r="E22" s="105"/>
      <c r="F22" s="13"/>
    </row>
    <row r="23" spans="2:6" ht="15" thickBot="1" x14ac:dyDescent="0.35">
      <c r="B23" s="129" t="s">
        <v>119</v>
      </c>
      <c r="C23" s="105"/>
      <c r="D23" s="131">
        <v>1</v>
      </c>
      <c r="E23" s="105"/>
      <c r="F23" s="13"/>
    </row>
    <row r="24" spans="2:6" ht="15" thickBot="1" x14ac:dyDescent="0.35">
      <c r="B24" s="129" t="s">
        <v>120</v>
      </c>
      <c r="C24" s="131">
        <v>1</v>
      </c>
      <c r="D24" s="105"/>
      <c r="E24" s="105"/>
      <c r="F24" s="13"/>
    </row>
    <row r="25" spans="2:6" ht="15" thickBot="1" x14ac:dyDescent="0.35">
      <c r="B25" s="129" t="s">
        <v>10</v>
      </c>
      <c r="C25" s="131">
        <v>1</v>
      </c>
      <c r="D25" s="105"/>
      <c r="E25" s="105"/>
      <c r="F25" s="13"/>
    </row>
    <row r="26" spans="2:6" ht="15" thickBot="1" x14ac:dyDescent="0.35">
      <c r="B26" s="129" t="s">
        <v>13</v>
      </c>
      <c r="C26" s="131">
        <v>0.48275862068965519</v>
      </c>
      <c r="D26" s="131">
        <v>0.50344827586206897</v>
      </c>
      <c r="E26" s="131">
        <v>1.3793103448275862E-2</v>
      </c>
      <c r="F26" s="13"/>
    </row>
    <row r="27" spans="2:6" ht="15" thickBot="1" x14ac:dyDescent="0.35">
      <c r="B27" s="1"/>
    </row>
    <row r="28" spans="2:6" ht="15" thickBot="1" x14ac:dyDescent="0.35">
      <c r="B28" s="128"/>
      <c r="C28" s="220" t="s">
        <v>112</v>
      </c>
      <c r="D28" s="220"/>
      <c r="E28" s="220"/>
    </row>
    <row r="29" spans="2:6" ht="15" thickBot="1" x14ac:dyDescent="0.35">
      <c r="B29" s="241" t="s">
        <v>113</v>
      </c>
      <c r="C29" s="220" t="s">
        <v>26</v>
      </c>
      <c r="D29" s="220" t="s">
        <v>117</v>
      </c>
      <c r="E29" s="220" t="s">
        <v>114</v>
      </c>
    </row>
    <row r="30" spans="2:6" ht="15" thickBot="1" x14ac:dyDescent="0.35">
      <c r="B30" s="241"/>
      <c r="C30" s="220"/>
      <c r="D30" s="220"/>
      <c r="E30" s="220"/>
    </row>
    <row r="31" spans="2:6" ht="15" thickBot="1" x14ac:dyDescent="0.35">
      <c r="B31" s="129" t="s">
        <v>3</v>
      </c>
      <c r="C31" s="130">
        <v>0.79166666666666663</v>
      </c>
      <c r="D31" s="130">
        <v>0.16666666666666666</v>
      </c>
      <c r="E31" s="130">
        <v>4.1666666666666664E-2</v>
      </c>
      <c r="F31" s="13"/>
    </row>
    <row r="32" spans="2:6" ht="15" thickBot="1" x14ac:dyDescent="0.35">
      <c r="B32" s="129" t="s">
        <v>5</v>
      </c>
      <c r="C32" s="130">
        <v>0.8125</v>
      </c>
      <c r="D32" s="130">
        <v>0.16666666666666666</v>
      </c>
      <c r="E32" s="130">
        <v>2.0833333333333332E-2</v>
      </c>
      <c r="F32" s="13"/>
    </row>
    <row r="33" spans="2:11" ht="15" thickBot="1" x14ac:dyDescent="0.35">
      <c r="B33" s="129" t="s">
        <v>8</v>
      </c>
      <c r="C33" s="130">
        <v>0.8545454545454545</v>
      </c>
      <c r="D33" s="130">
        <v>0.14545454545454545</v>
      </c>
      <c r="E33" s="105"/>
      <c r="F33" s="13"/>
    </row>
    <row r="34" spans="2:11" ht="15" thickBot="1" x14ac:dyDescent="0.35">
      <c r="B34" s="129" t="s">
        <v>118</v>
      </c>
      <c r="C34" s="130">
        <v>0.69230769230769229</v>
      </c>
      <c r="D34" s="130">
        <v>0.23076923076923078</v>
      </c>
      <c r="E34" s="130">
        <v>7.6923076923076927E-2</v>
      </c>
      <c r="F34" s="13"/>
    </row>
    <row r="35" spans="2:11" ht="15" thickBot="1" x14ac:dyDescent="0.35">
      <c r="B35" s="129" t="s">
        <v>119</v>
      </c>
      <c r="C35" s="130">
        <v>1</v>
      </c>
      <c r="D35" s="105"/>
      <c r="E35" s="105"/>
      <c r="F35" s="13"/>
    </row>
    <row r="36" spans="2:11" ht="15" thickBot="1" x14ac:dyDescent="0.35">
      <c r="B36" s="129" t="s">
        <v>120</v>
      </c>
      <c r="C36" s="130">
        <v>1</v>
      </c>
      <c r="D36" s="105"/>
      <c r="E36" s="105"/>
      <c r="F36" s="13"/>
    </row>
    <row r="37" spans="2:11" ht="15" thickBot="1" x14ac:dyDescent="0.35">
      <c r="B37" s="129" t="s">
        <v>10</v>
      </c>
      <c r="C37" s="130">
        <v>1</v>
      </c>
      <c r="D37" s="105"/>
      <c r="E37" s="105"/>
      <c r="F37" s="13"/>
    </row>
    <row r="38" spans="2:11" ht="15" thickBot="1" x14ac:dyDescent="0.35">
      <c r="B38" s="129" t="s">
        <v>13</v>
      </c>
      <c r="C38" s="130">
        <v>0.82068965517241377</v>
      </c>
      <c r="D38" s="130">
        <v>0.15862068965517243</v>
      </c>
      <c r="E38" s="130">
        <v>2.0689655172413793E-2</v>
      </c>
      <c r="F38" s="13"/>
    </row>
    <row r="39" spans="2:11" x14ac:dyDescent="0.3">
      <c r="B39" s="112"/>
      <c r="C39" s="132"/>
      <c r="D39" s="132"/>
      <c r="E39" s="132"/>
    </row>
    <row r="40" spans="2:11" ht="15" thickBot="1" x14ac:dyDescent="0.35">
      <c r="B40" s="112"/>
      <c r="C40" s="114"/>
      <c r="D40" s="114"/>
      <c r="E40" s="114"/>
    </row>
    <row r="41" spans="2:11" ht="15" thickBot="1" x14ac:dyDescent="0.35">
      <c r="B41" s="112"/>
      <c r="C41" s="220" t="s">
        <v>133</v>
      </c>
      <c r="D41" s="220"/>
      <c r="E41" s="220"/>
      <c r="F41" s="220"/>
      <c r="G41" s="220"/>
      <c r="H41" s="220"/>
      <c r="I41" s="220"/>
      <c r="J41" s="220"/>
    </row>
    <row r="42" spans="2:11" ht="14.25" customHeight="1" thickBot="1" x14ac:dyDescent="0.35">
      <c r="B42" s="241" t="s">
        <v>113</v>
      </c>
      <c r="C42" s="189" t="s">
        <v>122</v>
      </c>
      <c r="D42" s="189"/>
      <c r="E42" s="189" t="s">
        <v>123</v>
      </c>
      <c r="F42" s="189"/>
      <c r="G42" s="189" t="s">
        <v>127</v>
      </c>
      <c r="H42" s="189"/>
      <c r="I42" s="189"/>
      <c r="J42" s="189" t="s">
        <v>101</v>
      </c>
    </row>
    <row r="43" spans="2:11" ht="15" thickBot="1" x14ac:dyDescent="0.35">
      <c r="B43" s="241"/>
      <c r="C43" s="189"/>
      <c r="D43" s="189"/>
      <c r="E43" s="189"/>
      <c r="F43" s="189"/>
      <c r="G43" s="189"/>
      <c r="H43" s="189"/>
      <c r="I43" s="189"/>
      <c r="J43" s="189"/>
    </row>
    <row r="44" spans="2:11" ht="15" thickBot="1" x14ac:dyDescent="0.35">
      <c r="B44" s="129" t="s">
        <v>3</v>
      </c>
      <c r="C44" s="240">
        <f>7/24</f>
        <v>0.29166666666666669</v>
      </c>
      <c r="D44" s="240"/>
      <c r="E44" s="240">
        <f>2/24</f>
        <v>8.3333333333333329E-2</v>
      </c>
      <c r="F44" s="240"/>
      <c r="G44" s="240">
        <f>4/24</f>
        <v>0.16666666666666666</v>
      </c>
      <c r="H44" s="240"/>
      <c r="I44" s="240"/>
      <c r="J44" s="131">
        <f>11/24</f>
        <v>0.45833333333333331</v>
      </c>
      <c r="K44" s="13"/>
    </row>
    <row r="45" spans="2:11" ht="15" thickBot="1" x14ac:dyDescent="0.35">
      <c r="B45" s="129" t="s">
        <v>5</v>
      </c>
      <c r="C45" s="240">
        <f>12/48</f>
        <v>0.25</v>
      </c>
      <c r="D45" s="240"/>
      <c r="E45" s="240">
        <f>2/48</f>
        <v>4.1666666666666664E-2</v>
      </c>
      <c r="F45" s="240"/>
      <c r="G45" s="240">
        <f>4/48</f>
        <v>8.3333333333333329E-2</v>
      </c>
      <c r="H45" s="240"/>
      <c r="I45" s="240"/>
      <c r="J45" s="131">
        <f>30/48</f>
        <v>0.625</v>
      </c>
      <c r="K45" s="13"/>
    </row>
    <row r="46" spans="2:11" ht="15" thickBot="1" x14ac:dyDescent="0.35">
      <c r="B46" s="129" t="s">
        <v>8</v>
      </c>
      <c r="C46" s="240">
        <f>15/55</f>
        <v>0.27272727272727271</v>
      </c>
      <c r="D46" s="240"/>
      <c r="E46" s="240">
        <f>2/55</f>
        <v>3.6363636363636362E-2</v>
      </c>
      <c r="F46" s="240"/>
      <c r="G46" s="240">
        <f>4/55</f>
        <v>7.2727272727272724E-2</v>
      </c>
      <c r="H46" s="240"/>
      <c r="I46" s="240"/>
      <c r="J46" s="131">
        <f>34/55</f>
        <v>0.61818181818181817</v>
      </c>
      <c r="K46" s="13"/>
    </row>
    <row r="47" spans="2:11" ht="15" thickBot="1" x14ac:dyDescent="0.35">
      <c r="B47" s="129" t="s">
        <v>118</v>
      </c>
      <c r="C47" s="240">
        <f>7/14</f>
        <v>0.5</v>
      </c>
      <c r="D47" s="240"/>
      <c r="E47" s="240">
        <f>1/14</f>
        <v>7.1428571428571425E-2</v>
      </c>
      <c r="F47" s="240"/>
      <c r="G47" s="240">
        <f>1/14</f>
        <v>7.1428571428571425E-2</v>
      </c>
      <c r="H47" s="240"/>
      <c r="I47" s="240"/>
      <c r="J47" s="131">
        <f>5/14</f>
        <v>0.35714285714285715</v>
      </c>
      <c r="K47" s="13"/>
    </row>
    <row r="48" spans="2:11" ht="15" thickBot="1" x14ac:dyDescent="0.35">
      <c r="B48" s="129" t="s">
        <v>120</v>
      </c>
      <c r="C48" s="240">
        <f>1/3</f>
        <v>0.33333333333333331</v>
      </c>
      <c r="D48" s="240"/>
      <c r="E48" s="235"/>
      <c r="F48" s="236"/>
      <c r="G48" s="235"/>
      <c r="H48" s="237"/>
      <c r="I48" s="236"/>
      <c r="J48" s="131">
        <f>2/3</f>
        <v>0.66666666666666663</v>
      </c>
      <c r="K48" s="13"/>
    </row>
    <row r="49" spans="2:28" ht="15" thickBot="1" x14ac:dyDescent="0.35">
      <c r="B49" s="129" t="s">
        <v>10</v>
      </c>
      <c r="C49" s="235"/>
      <c r="D49" s="236"/>
      <c r="E49" s="235"/>
      <c r="F49" s="236"/>
      <c r="G49" s="235"/>
      <c r="H49" s="237"/>
      <c r="I49" s="236"/>
      <c r="J49" s="131">
        <v>1</v>
      </c>
      <c r="K49" s="13"/>
    </row>
    <row r="50" spans="2:28" ht="15" thickBot="1" x14ac:dyDescent="0.35">
      <c r="B50" s="129" t="s">
        <v>13</v>
      </c>
      <c r="C50" s="240">
        <f>42/145</f>
        <v>0.28965517241379313</v>
      </c>
      <c r="D50" s="240"/>
      <c r="E50" s="240">
        <f>7/145</f>
        <v>4.8275862068965517E-2</v>
      </c>
      <c r="F50" s="240"/>
      <c r="G50" s="240">
        <f>13/145</f>
        <v>8.9655172413793102E-2</v>
      </c>
      <c r="H50" s="240"/>
      <c r="I50" s="240"/>
      <c r="J50" s="131">
        <f>83/145</f>
        <v>0.57241379310344831</v>
      </c>
      <c r="K50" s="13"/>
    </row>
    <row r="51" spans="2:28" x14ac:dyDescent="0.3">
      <c r="B51" s="112"/>
      <c r="C51" s="114"/>
      <c r="D51" s="114"/>
      <c r="E51" s="114"/>
    </row>
    <row r="52" spans="2:28" ht="15" thickBot="1" x14ac:dyDescent="0.35"/>
    <row r="53" spans="2:28" ht="15" thickBot="1" x14ac:dyDescent="0.35">
      <c r="B53" s="128"/>
      <c r="C53" s="220" t="s">
        <v>45</v>
      </c>
      <c r="D53" s="220"/>
      <c r="E53" s="220"/>
      <c r="F53" s="124"/>
    </row>
    <row r="54" spans="2:28" ht="14.25" customHeight="1" thickBot="1" x14ac:dyDescent="0.35">
      <c r="B54" s="241" t="s">
        <v>113</v>
      </c>
      <c r="C54" s="220" t="s">
        <v>47</v>
      </c>
      <c r="D54" s="220" t="s">
        <v>48</v>
      </c>
      <c r="E54" s="220" t="s">
        <v>49</v>
      </c>
      <c r="F54" s="220" t="s">
        <v>50</v>
      </c>
    </row>
    <row r="55" spans="2:28" ht="15" thickBot="1" x14ac:dyDescent="0.35">
      <c r="B55" s="241"/>
      <c r="C55" s="220"/>
      <c r="D55" s="220"/>
      <c r="E55" s="220"/>
      <c r="F55" s="220"/>
    </row>
    <row r="56" spans="2:28" ht="15" thickBot="1" x14ac:dyDescent="0.35">
      <c r="B56" s="129" t="s">
        <v>3</v>
      </c>
      <c r="C56" s="130">
        <v>0.33333333333333331</v>
      </c>
      <c r="D56" s="130">
        <v>0.5</v>
      </c>
      <c r="E56" s="130">
        <v>8.3333333333333329E-2</v>
      </c>
      <c r="F56" s="130">
        <v>8.3333333333333329E-2</v>
      </c>
      <c r="G56" s="13"/>
    </row>
    <row r="57" spans="2:28" ht="15" thickBot="1" x14ac:dyDescent="0.35">
      <c r="B57" s="129" t="s">
        <v>5</v>
      </c>
      <c r="C57" s="130">
        <v>0.8125</v>
      </c>
      <c r="D57" s="130">
        <v>0.1875</v>
      </c>
      <c r="E57" s="105"/>
      <c r="F57" s="105"/>
      <c r="G57" s="13"/>
    </row>
    <row r="58" spans="2:28" ht="15" thickBot="1" x14ac:dyDescent="0.35">
      <c r="B58" s="129" t="s">
        <v>8</v>
      </c>
      <c r="C58" s="130">
        <v>0.87272727272727268</v>
      </c>
      <c r="D58" s="130">
        <v>0.12727272727272726</v>
      </c>
      <c r="E58" s="105"/>
      <c r="F58" s="105"/>
      <c r="G58" s="13"/>
    </row>
    <row r="59" spans="2:28" ht="15" thickBot="1" x14ac:dyDescent="0.35">
      <c r="B59" s="129" t="s">
        <v>118</v>
      </c>
      <c r="C59" s="130">
        <v>0.53846153846153844</v>
      </c>
      <c r="D59" s="130">
        <v>0.38461538461538464</v>
      </c>
      <c r="E59" s="130">
        <v>7.6923076923076927E-2</v>
      </c>
      <c r="F59" s="105"/>
      <c r="G59" s="13"/>
    </row>
    <row r="60" spans="2:28" ht="15" thickBot="1" x14ac:dyDescent="0.35">
      <c r="B60" s="129" t="s">
        <v>119</v>
      </c>
      <c r="C60" s="105"/>
      <c r="D60" s="130">
        <v>1</v>
      </c>
      <c r="E60" s="105"/>
      <c r="F60" s="105"/>
      <c r="G60" s="13"/>
    </row>
    <row r="61" spans="2:28" ht="15" thickBot="1" x14ac:dyDescent="0.35">
      <c r="B61" s="129" t="s">
        <v>120</v>
      </c>
      <c r="C61" s="105"/>
      <c r="D61" s="130">
        <v>0.66666666666666663</v>
      </c>
      <c r="E61" s="105"/>
      <c r="F61" s="130">
        <v>0.33333333333333331</v>
      </c>
      <c r="G61" s="13"/>
    </row>
    <row r="62" spans="2:28" ht="15" thickBot="1" x14ac:dyDescent="0.35">
      <c r="B62" s="129" t="s">
        <v>10</v>
      </c>
      <c r="C62" s="105"/>
      <c r="D62" s="130">
        <v>1</v>
      </c>
      <c r="E62" s="105"/>
      <c r="F62" s="105"/>
      <c r="G62" s="13"/>
    </row>
    <row r="63" spans="2:28" ht="15" thickBot="1" x14ac:dyDescent="0.35">
      <c r="B63" s="129" t="s">
        <v>13</v>
      </c>
      <c r="C63" s="130">
        <v>0.70344827586206893</v>
      </c>
      <c r="D63" s="130">
        <v>0.25517241379310346</v>
      </c>
      <c r="E63" s="130">
        <v>2.0689655172413793E-2</v>
      </c>
      <c r="F63" s="130">
        <v>2.0689655172413793E-2</v>
      </c>
      <c r="G63" s="13"/>
    </row>
    <row r="64" spans="2:28" x14ac:dyDescent="0.3">
      <c r="B64" s="69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</row>
    <row r="65" spans="2:28" x14ac:dyDescent="0.3">
      <c r="B65" s="69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</row>
  </sheetData>
  <mergeCells count="49">
    <mergeCell ref="G48:I48"/>
    <mergeCell ref="G49:I49"/>
    <mergeCell ref="G50:I50"/>
    <mergeCell ref="C53:E53"/>
    <mergeCell ref="C41:J41"/>
    <mergeCell ref="G44:I44"/>
    <mergeCell ref="G45:I45"/>
    <mergeCell ref="G46:I46"/>
    <mergeCell ref="G47:I47"/>
    <mergeCell ref="E50:F50"/>
    <mergeCell ref="B54:B55"/>
    <mergeCell ref="C54:C55"/>
    <mergeCell ref="J42:J43"/>
    <mergeCell ref="C44:D44"/>
    <mergeCell ref="E44:F44"/>
    <mergeCell ref="C45:D45"/>
    <mergeCell ref="E45:F45"/>
    <mergeCell ref="C46:D46"/>
    <mergeCell ref="E46:F46"/>
    <mergeCell ref="C47:D47"/>
    <mergeCell ref="E47:F47"/>
    <mergeCell ref="D54:D55"/>
    <mergeCell ref="E54:E55"/>
    <mergeCell ref="F54:F55"/>
    <mergeCell ref="G42:I43"/>
    <mergeCell ref="C50:D50"/>
    <mergeCell ref="E29:E30"/>
    <mergeCell ref="E4:E5"/>
    <mergeCell ref="C16:E16"/>
    <mergeCell ref="B17:B18"/>
    <mergeCell ref="C17:C18"/>
    <mergeCell ref="D17:D18"/>
    <mergeCell ref="E17:E18"/>
    <mergeCell ref="B1:C1"/>
    <mergeCell ref="C48:D48"/>
    <mergeCell ref="E48:F48"/>
    <mergeCell ref="C49:D49"/>
    <mergeCell ref="E49:F49"/>
    <mergeCell ref="B42:B43"/>
    <mergeCell ref="C42:D43"/>
    <mergeCell ref="E42:F43"/>
    <mergeCell ref="C3:E3"/>
    <mergeCell ref="B4:B5"/>
    <mergeCell ref="C4:C5"/>
    <mergeCell ref="D4:D5"/>
    <mergeCell ref="C28:E28"/>
    <mergeCell ref="B29:B30"/>
    <mergeCell ref="C29:C30"/>
    <mergeCell ref="D29:D30"/>
  </mergeCells>
  <pageMargins left="0.7" right="0.7" top="0.75" bottom="0.75" header="0.3" footer="0.3"/>
  <pageSetup paperSize="9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AO Document" ma:contentTypeID="0x0101008B3E9B1E8BB4AE469C1F14D08B8908CB0100E4DE97C0CCB71B4E882EEFD8C10D42FB" ma:contentTypeVersion="23" ma:contentTypeDescription="Create a new document." ma:contentTypeScope="" ma:versionID="30299222f33b825a0e24f4af87072de1">
  <xsd:schema xmlns:xsd="http://www.w3.org/2001/XMLSchema" xmlns:xs="http://www.w3.org/2001/XMLSchema" xmlns:p="http://schemas.microsoft.com/office/2006/metadata/properties" xmlns:ns1="http://schemas.microsoft.com/sharepoint/v3" xmlns:ns2="812882f4-ab92-463a-9735-8e5f6209ae03" xmlns:ns3="b0579936-9fdd-461c-b45b-29b5cdbb63b5" xmlns:ns4="http://schemas.microsoft.com/sharepoint/v4" targetNamespace="http://schemas.microsoft.com/office/2006/metadata/properties" ma:root="true" ma:fieldsID="191a7a9a159ac286de14c8a4293e6620" ns1:_="" ns2:_="" ns3:_="" ns4:_="">
    <xsd:import namespace="http://schemas.microsoft.com/sharepoint/v3"/>
    <xsd:import namespace="812882f4-ab92-463a-9735-8e5f6209ae03"/>
    <xsd:import namespace="b0579936-9fdd-461c-b45b-29b5cdbb63b5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NAOProjectID" minOccurs="0"/>
                <xsd:element ref="ns2:NAOProjectName" minOccurs="0"/>
                <xsd:element ref="ns2:n7671e4c739c4969bdb07cb1368e6fa9" minOccurs="0"/>
                <xsd:element ref="ns2:TaxCatchAll" minOccurs="0"/>
                <xsd:element ref="ns2:TaxCatchAllLabel" minOccurs="0"/>
                <xsd:element ref="ns2:NAOonPremFilePath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1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2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882f4-ab92-463a-9735-8e5f6209ae03" elementFormDefault="qualified">
    <xsd:import namespace="http://schemas.microsoft.com/office/2006/documentManagement/types"/>
    <xsd:import namespace="http://schemas.microsoft.com/office/infopath/2007/PartnerControls"/>
    <xsd:element name="NAOProjectID" ma:index="8" nillable="true" ma:displayName="Project ID" ma:internalName="NAOProjectID">
      <xsd:simpleType>
        <xsd:restriction base="dms:Text"/>
      </xsd:simpleType>
    </xsd:element>
    <xsd:element name="NAOProjectName" ma:index="9" nillable="true" ma:displayName="Project Name" ma:internalName="NAOProjectName">
      <xsd:simpleType>
        <xsd:restriction base="dms:Text"/>
      </xsd:simpleType>
    </xsd:element>
    <xsd:element name="n7671e4c739c4969bdb07cb1368e6fa9" ma:index="10" nillable="true" ma:taxonomy="true" ma:internalName="n7671e4c739c4969bdb07cb1368e6fa9" ma:taxonomyFieldName="NAOCluster" ma:displayName="Group" ma:readOnly="false" ma:default="" ma:fieldId="{77671e4c-739c-4969-bdb0-7cb1368e6fa9}" ma:sspId="d7be2620-9bcb-4da7-afa1-29b1f21a0e7f" ma:termSetId="694af1db-1d64-49bd-9c07-f701fa3d4b7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ab6c1c10-64b3-41ef-be16-e3d880ecdec5}" ma:internalName="TaxCatchAll" ma:showField="CatchAllData" ma:web="812882f4-ab92-463a-9735-8e5f6209ae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ab6c1c10-64b3-41ef-be16-e3d880ecdec5}" ma:internalName="TaxCatchAllLabel" ma:readOnly="true" ma:showField="CatchAllDataLabel" ma:web="812882f4-ab92-463a-9735-8e5f6209ae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AOonPremFilePath" ma:index="14" nillable="true" ma:displayName="OnPrem FilePath" ma:internalName="NAOonPremFilePath">
      <xsd:simpleType>
        <xsd:restriction base="dms:Text"/>
      </xsd:simpleType>
    </xsd:element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79936-9fdd-461c-b45b-29b5cdbb63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0" nillable="true" ma:displayName="Location" ma:internalName="MediaServiceLocation" ma:readOnly="true">
      <xsd:simpleType>
        <xsd:restriction base="dms:Text"/>
      </xsd:simpleType>
    </xsd:element>
    <xsd:element name="MediaLengthInSeconds" ma:index="3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d7be2620-9bcb-4da7-afa1-29b1f21a0e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2882f4-ab92-463a-9735-8e5f6209ae03">
      <Value>2</Value>
    </TaxCatchAll>
    <IconOverlay xmlns="http://schemas.microsoft.com/sharepoint/v4" xsi:nil="true"/>
    <NAOProjectID xmlns="812882f4-ab92-463a-9735-8e5f6209ae03" xsi:nil="true"/>
    <n7671e4c739c4969bdb07cb1368e6fa9 xmlns="812882f4-ab92-463a-9735-8e5f6209ae0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Core Strategic Services</TermName>
          <TermId xmlns="http://schemas.microsoft.com/office/infopath/2007/PartnerControls">a07fa229-3f87-4531-808b-42ad342dd26a</TermId>
        </TermInfo>
      </Terms>
    </n7671e4c739c4969bdb07cb1368e6fa9>
    <NAOonPremFilePath xmlns="812882f4-ab92-463a-9735-8e5f6209ae03" xsi:nil="true"/>
    <NAOProjectName xmlns="812882f4-ab92-463a-9735-8e5f6209ae03" xsi:nil="true"/>
    <_dlc_DocId xmlns="812882f4-ab92-463a-9735-8e5f6209ae03">TMHR-267657407-179747</_dlc_DocId>
    <_dlc_DocIdUrl xmlns="812882f4-ab92-463a-9735-8e5f6209ae03">
      <Url>https://nationalauditoffice.sharepoint.com/sites/TMHR/_layouts/15/DocIdRedir.aspx?ID=TMHR-267657407-179747</Url>
      <Description>TMHR-267657407-179747</Description>
    </_dlc_DocIdUrl>
    <lcf76f155ced4ddcb4097134ff3c332f xmlns="b0579936-9fdd-461c-b45b-29b5cdbb63b5">
      <Terms xmlns="http://schemas.microsoft.com/office/infopath/2007/PartnerControls"/>
    </lcf76f155ced4ddcb4097134ff3c332f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F956632-FB81-46ED-8088-390210FBBE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2882f4-ab92-463a-9735-8e5f6209ae03"/>
    <ds:schemaRef ds:uri="b0579936-9fdd-461c-b45b-29b5cdbb63b5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89F6C8-B950-4203-9C13-216C27EF7B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CE479F-6703-44BD-97C0-E12738F3D533}">
  <ds:schemaRefs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812882f4-ab92-463a-9735-8e5f6209ae03"/>
    <ds:schemaRef ds:uri="http://schemas.microsoft.com/office/2006/metadata/properties"/>
    <ds:schemaRef ds:uri="http://schemas.microsoft.com/sharepoint/v4"/>
    <ds:schemaRef ds:uri="b0579936-9fdd-461c-b45b-29b5cdbb63b5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8051E55D-8A5A-4CF4-B790-B40711E3B68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Workforce 1</vt:lpstr>
      <vt:lpstr>Workforce 2 </vt:lpstr>
      <vt:lpstr>Workforce 3</vt:lpstr>
      <vt:lpstr>Graduate Recruitment </vt:lpstr>
      <vt:lpstr>Experienced hire recruitment</vt:lpstr>
      <vt:lpstr>Applications for promotions</vt:lpstr>
      <vt:lpstr>Promotions</vt:lpstr>
      <vt:lpstr>'Experienced hire recruitment'!Print_Area</vt:lpstr>
      <vt:lpstr>Promotions!Print_Area</vt:lpstr>
      <vt:lpstr>'Workforce 1'!Print_Area</vt:lpstr>
      <vt:lpstr>'Workforce 2 '!Print_Area</vt:lpstr>
    </vt:vector>
  </TitlesOfParts>
  <Manager/>
  <Company>National Audit Office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 Equality Information March 2022</dc:title>
  <dc:subject/>
  <dc:creator>TAYLOR, Sam</dc:creator>
  <cp:keywords/>
  <dc:description/>
  <cp:lastModifiedBy>RIORDAN, Elizabeth</cp:lastModifiedBy>
  <cp:revision/>
  <dcterms:created xsi:type="dcterms:W3CDTF">2017-04-13T15:15:34Z</dcterms:created>
  <dcterms:modified xsi:type="dcterms:W3CDTF">2023-07-21T09:42:28Z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0x0101008B3E9B1E8BB4AE469C1F14D08B8908CB0100E4DE97C0CCB71B4E882EEFD8C10D42FB</vt:lpwstr>
  </property>
  <property fmtid="{D5CDD505-2E9C-101B-9397-08002B2CF9AE}" pid="3" name="_dlc_DocIdItemGuid">
    <vt:lpwstr>11dc2c5c-d39e-4899-9842-bae61c965785</vt:lpwstr>
  </property>
  <property fmtid="{D5CDD505-2E9C-101B-9397-08002B2CF9AE}" pid="4" name="Secondary Organisations">
    <vt:lpwstr/>
  </property>
  <property fmtid="{D5CDD505-2E9C-101B-9397-08002B2CF9AE}" pid="5" name="Order">
    <vt:r8>9363200</vt:r8>
  </property>
  <property fmtid="{D5CDD505-2E9C-101B-9397-08002B2CF9AE}" pid="6" name="ked9ab204e5a49668c18b0d2692eef1d">
    <vt:lpwstr/>
  </property>
  <property fmtid="{D5CDD505-2E9C-101B-9397-08002B2CF9AE}" pid="7" name="NAOSubject">
    <vt:lpwstr/>
  </property>
  <property fmtid="{D5CDD505-2E9C-101B-9397-08002B2CF9AE}" pid="8" name="PrimarySubject">
    <vt:lpwstr>15;#Diversity|a24c935e-a755-4232-9f77-9b62effa0474</vt:lpwstr>
  </property>
  <property fmtid="{D5CDD505-2E9C-101B-9397-08002B2CF9AE}" pid="9" name="m7579f702bdd46d0900a361f01f97131">
    <vt:lpwstr/>
  </property>
  <property fmtid="{D5CDD505-2E9C-101B-9397-08002B2CF9AE}" pid="10" name="Forreviewby">
    <vt:lpwstr/>
  </property>
  <property fmtid="{D5CDD505-2E9C-101B-9397-08002B2CF9AE}" pid="11" name="CoverageYear">
    <vt:lpwstr/>
  </property>
  <property fmtid="{D5CDD505-2E9C-101B-9397-08002B2CF9AE}" pid="12" name="CorporateTeam">
    <vt:lpwstr/>
  </property>
  <property fmtid="{D5CDD505-2E9C-101B-9397-08002B2CF9AE}" pid="13" name="NAOCluster">
    <vt:lpwstr>2;#Core Strategic Services|a07fa229-3f87-4531-808b-42ad342dd26a</vt:lpwstr>
  </property>
  <property fmtid="{D5CDD505-2E9C-101B-9397-08002B2CF9AE}" pid="14" name="MediaServiceImageTags">
    <vt:lpwstr/>
  </property>
</Properties>
</file>