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23" documentId="8_{F3E5AB50-DB89-46D0-BD49-352456759A04}" xr6:coauthVersionLast="47" xr6:coauthVersionMax="47" xr10:uidLastSave="{E028998E-8965-4296-8E49-D2817B8895B4}"/>
  <bookViews>
    <workbookView xWindow="380" yWindow="380" windowWidth="17800" windowHeight="9390" xr2:uid="{20D5847D-52A1-47B8-8F89-37E7CDC7BA6F}"/>
  </bookViews>
  <sheets>
    <sheet name="Figure 4" sheetId="1" r:id="rId1"/>
  </sheets>
  <externalReferences>
    <externalReference r:id="rId2"/>
    <externalReference r:id="rId3"/>
    <externalReference r:id="rId4"/>
    <externalReference r:id="rId5"/>
  </externalReferences>
  <definedNames>
    <definedName name="Add_Costs_Mult">[1]Inputs!$C$31</definedName>
    <definedName name="BECostSens">'[2]Sensitivity analysis'!$J$16</definedName>
    <definedName name="CM_OpD_Cons">[1]Inputs!$AA$31</definedName>
    <definedName name="CM_OpD_Ops">[1]Inputs!$AB$31</definedName>
    <definedName name="CostSens">'[2]Sensitivity analysis'!$J$12</definedName>
    <definedName name="Fin_YE">[1]Inputs!$F$45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41607.4362152778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payments_per_year" localSheetId="0">'Figure 4'!#REF!</definedName>
    <definedName name="payments_per_year">'[3]5% Loan'!$D$11</definedName>
    <definedName name="SenseOption">'[2]Sensitivity analysis'!$J$8</definedName>
    <definedName name="start_date">'[3]5% Loan'!$C$24</definedName>
    <definedName name="VBA_Log_Version">'[4]Model Log'!$B$7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13" i="1"/>
  <c r="G25" i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E24" i="1"/>
  <c r="C23" i="1"/>
  <c r="C24" i="1" s="1"/>
  <c r="C25" i="1" s="1"/>
  <c r="I22" i="1"/>
  <c r="J22" i="1" s="1"/>
  <c r="C14" i="1"/>
  <c r="D14" i="1" s="1"/>
  <c r="E14" i="1" s="1"/>
  <c r="D13" i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D23" i="1" l="1"/>
  <c r="D24" i="1" s="1"/>
  <c r="D25" i="1" s="1"/>
  <c r="D15" i="1"/>
  <c r="D16" i="1" s="1"/>
  <c r="E25" i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F24" i="1"/>
  <c r="F14" i="1"/>
  <c r="H25" i="1"/>
  <c r="G49" i="1"/>
  <c r="C26" i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I23" i="1" l="1"/>
  <c r="J23" i="1" s="1"/>
  <c r="E15" i="1" s="1"/>
  <c r="E16" i="1" s="1"/>
  <c r="I24" i="1"/>
  <c r="E49" i="1"/>
  <c r="H26" i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D26" i="1"/>
  <c r="C49" i="1"/>
  <c r="G14" i="1"/>
  <c r="F25" i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I25" i="1" l="1"/>
  <c r="J24" i="1"/>
  <c r="F15" i="1" s="1"/>
  <c r="F16" i="1" s="1"/>
  <c r="F49" i="1"/>
  <c r="H14" i="1"/>
  <c r="D27" i="1"/>
  <c r="I26" i="1"/>
  <c r="H49" i="1"/>
  <c r="J25" i="1" l="1"/>
  <c r="G15" i="1" s="1"/>
  <c r="G16" i="1" s="1"/>
  <c r="I14" i="1"/>
  <c r="D28" i="1"/>
  <c r="I27" i="1"/>
  <c r="J26" i="1" l="1"/>
  <c r="D29" i="1"/>
  <c r="I28" i="1"/>
  <c r="J27" i="1"/>
  <c r="H15" i="1"/>
  <c r="H16" i="1" s="1"/>
  <c r="J14" i="1"/>
  <c r="D30" i="1" l="1"/>
  <c r="I29" i="1"/>
  <c r="K14" i="1"/>
  <c r="J28" i="1"/>
  <c r="I15" i="1"/>
  <c r="I16" i="1" s="1"/>
  <c r="L14" i="1" l="1"/>
  <c r="D31" i="1"/>
  <c r="I30" i="1"/>
  <c r="J15" i="1"/>
  <c r="J16" i="1" s="1"/>
  <c r="J29" i="1"/>
  <c r="J30" i="1" l="1"/>
  <c r="K15" i="1"/>
  <c r="K16" i="1" s="1"/>
  <c r="D32" i="1"/>
  <c r="I31" i="1"/>
  <c r="M14" i="1"/>
  <c r="J31" i="1" l="1"/>
  <c r="L15" i="1"/>
  <c r="L16" i="1" s="1"/>
  <c r="N14" i="1"/>
  <c r="D33" i="1"/>
  <c r="I32" i="1"/>
  <c r="J32" i="1" l="1"/>
  <c r="M15" i="1"/>
  <c r="M16" i="1" s="1"/>
  <c r="D34" i="1"/>
  <c r="I33" i="1"/>
  <c r="O14" i="1"/>
  <c r="D35" i="1" l="1"/>
  <c r="I34" i="1"/>
  <c r="J33" i="1"/>
  <c r="N15" i="1"/>
  <c r="N16" i="1" s="1"/>
  <c r="P14" i="1"/>
  <c r="Q14" i="1" l="1"/>
  <c r="O15" i="1"/>
  <c r="O16" i="1" s="1"/>
  <c r="J34" i="1"/>
  <c r="D36" i="1"/>
  <c r="I35" i="1"/>
  <c r="D37" i="1" l="1"/>
  <c r="I36" i="1"/>
  <c r="P15" i="1"/>
  <c r="P16" i="1" s="1"/>
  <c r="J35" i="1"/>
  <c r="R14" i="1"/>
  <c r="S14" i="1" l="1"/>
  <c r="Q15" i="1"/>
  <c r="Q16" i="1" s="1"/>
  <c r="J36" i="1"/>
  <c r="D38" i="1"/>
  <c r="I37" i="1"/>
  <c r="D39" i="1" l="1"/>
  <c r="I38" i="1"/>
  <c r="R15" i="1"/>
  <c r="R16" i="1" s="1"/>
  <c r="J37" i="1"/>
  <c r="T14" i="1"/>
  <c r="U14" i="1" l="1"/>
  <c r="J38" i="1"/>
  <c r="S15" i="1"/>
  <c r="S16" i="1" s="1"/>
  <c r="D40" i="1"/>
  <c r="I39" i="1"/>
  <c r="D41" i="1" l="1"/>
  <c r="I40" i="1"/>
  <c r="J39" i="1"/>
  <c r="T15" i="1"/>
  <c r="T16" i="1" s="1"/>
  <c r="V14" i="1"/>
  <c r="W14" i="1" l="1"/>
  <c r="J40" i="1"/>
  <c r="U15" i="1"/>
  <c r="U16" i="1" s="1"/>
  <c r="D42" i="1"/>
  <c r="I41" i="1"/>
  <c r="D43" i="1" l="1"/>
  <c r="I42" i="1"/>
  <c r="J41" i="1"/>
  <c r="V15" i="1"/>
  <c r="V16" i="1" s="1"/>
  <c r="X14" i="1"/>
  <c r="Y14" i="1" l="1"/>
  <c r="W15" i="1"/>
  <c r="W16" i="1" s="1"/>
  <c r="J42" i="1"/>
  <c r="D44" i="1"/>
  <c r="I43" i="1"/>
  <c r="D45" i="1" l="1"/>
  <c r="I44" i="1"/>
  <c r="X15" i="1"/>
  <c r="X16" i="1" s="1"/>
  <c r="J43" i="1"/>
  <c r="Z14" i="1"/>
  <c r="AA14" i="1" l="1"/>
  <c r="Y15" i="1"/>
  <c r="Y16" i="1" s="1"/>
  <c r="J44" i="1"/>
  <c r="D46" i="1"/>
  <c r="I45" i="1"/>
  <c r="D47" i="1" l="1"/>
  <c r="I46" i="1"/>
  <c r="Z15" i="1"/>
  <c r="Z16" i="1" s="1"/>
  <c r="J45" i="1"/>
  <c r="AB14" i="1"/>
  <c r="AC14" i="1" l="1"/>
  <c r="J46" i="1"/>
  <c r="AA15" i="1"/>
  <c r="AA16" i="1" s="1"/>
  <c r="D48" i="1"/>
  <c r="I47" i="1"/>
  <c r="I48" i="1" l="1"/>
  <c r="D49" i="1"/>
  <c r="J47" i="1"/>
  <c r="AB15" i="1"/>
  <c r="AB16" i="1" s="1"/>
  <c r="AD14" i="1"/>
  <c r="J48" i="1" l="1"/>
  <c r="AD15" i="1" s="1"/>
  <c r="AD16" i="1" s="1"/>
  <c r="AC15" i="1"/>
  <c r="AC16" i="1" s="1"/>
</calcChain>
</file>

<file path=xl/sharedStrings.xml><?xml version="1.0" encoding="utf-8"?>
<sst xmlns="http://schemas.openxmlformats.org/spreadsheetml/2006/main" count="25" uniqueCount="20">
  <si>
    <t xml:space="preserve">Figure 4 - Estimated cash flows of a privately and publicly financed project </t>
  </si>
  <si>
    <t>The cumulative cash costs of a group of PF2 schools are around 40% higher than the costs of a project financed by government borrowing</t>
  </si>
  <si>
    <t>Annual cost date from PF2 schools:</t>
  </si>
  <si>
    <t>Table 1:</t>
  </si>
  <si>
    <t>PF2 charge</t>
  </si>
  <si>
    <t>Public Sector Comparator (PSC)</t>
  </si>
  <si>
    <t>Cumulative cost data with interest:</t>
  </si>
  <si>
    <t>Table 2:</t>
  </si>
  <si>
    <t>PF2 unitary charges</t>
  </si>
  <si>
    <t>Public sector comparator (PSC)</t>
  </si>
  <si>
    <t>Interest</t>
  </si>
  <si>
    <t>Public sector comparator (PSC) with government borrowing costs</t>
  </si>
  <si>
    <r>
      <t xml:space="preserve">Modelling interest costs for amortising PSC debt @ 2.5% </t>
    </r>
    <r>
      <rPr>
        <sz val="11"/>
        <rFont val="Calibri"/>
        <family val="2"/>
        <scheme val="minor"/>
      </rPr>
      <t xml:space="preserve">- average yield on 20 year gilts in March 2015 was 2.3% </t>
    </r>
  </si>
  <si>
    <t>Table 3:</t>
  </si>
  <si>
    <t>Year</t>
  </si>
  <si>
    <t>Principal</t>
  </si>
  <si>
    <t>Interest p.a.</t>
  </si>
  <si>
    <t>Cumulative</t>
  </si>
  <si>
    <t>Notes:</t>
  </si>
  <si>
    <t>1. Cost estimates taken from data prepared by the Department for Education to compare costs of a group of privately financed (PF2) schools with a PSC. 
2. Interest costs for the PSC have been modelled using an amortising loan with an interest rate of 2.5%. 20 year government borrowing costs were 2.5% at the time of financial close of this project and the average life of the project debt was less than 20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</si>
</sst>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[Red]* \(#,##0\);_-* &quot;-&quot;??_-;_-@_-"/>
    <numFmt numFmtId="165" formatCode="0.0%"/>
    <numFmt numFmtId="166" formatCode="_-* #,##0_-;\-* #,##0_-;_-* &quot;-&quot;??_-;_-@_-"/>
    <numFmt numFmtId="167" formatCode="_-* #,##0.0000_-;\-* #,##0.00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2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6" fillId="2" borderId="0" xfId="2" applyFont="1" applyFill="1" applyAlignment="1">
      <alignment vertical="center"/>
    </xf>
    <xf numFmtId="0" fontId="5" fillId="2" borderId="0" xfId="2" applyFont="1" applyFill="1" applyAlignment="1">
      <alignment horizontal="center" vertical="center"/>
    </xf>
    <xf numFmtId="0" fontId="5" fillId="2" borderId="1" xfId="2" applyFont="1" applyFill="1" applyBorder="1" applyAlignment="1">
      <alignment horizontal="left" vertical="center"/>
    </xf>
    <xf numFmtId="0" fontId="5" fillId="3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vertical="center"/>
    </xf>
    <xf numFmtId="164" fontId="6" fillId="2" borderId="2" xfId="2" applyNumberFormat="1" applyFont="1" applyFill="1" applyBorder="1" applyAlignment="1">
      <alignment vertical="center"/>
    </xf>
    <xf numFmtId="164" fontId="6" fillId="2" borderId="0" xfId="2" applyNumberFormat="1" applyFont="1" applyFill="1" applyAlignment="1">
      <alignment vertical="center"/>
    </xf>
    <xf numFmtId="3" fontId="6" fillId="2" borderId="2" xfId="2" applyNumberFormat="1" applyFont="1" applyFill="1" applyBorder="1" applyAlignment="1">
      <alignment vertical="center"/>
    </xf>
    <xf numFmtId="3" fontId="6" fillId="2" borderId="0" xfId="2" applyNumberFormat="1" applyFont="1" applyFill="1" applyAlignment="1">
      <alignment vertical="center"/>
    </xf>
    <xf numFmtId="43" fontId="5" fillId="2" borderId="0" xfId="2" applyNumberFormat="1" applyFont="1" applyFill="1" applyAlignment="1">
      <alignment horizontal="center" vertical="center"/>
    </xf>
    <xf numFmtId="0" fontId="0" fillId="2" borderId="0" xfId="2" applyFont="1" applyFill="1" applyAlignment="1">
      <alignment vertical="center"/>
    </xf>
    <xf numFmtId="3" fontId="6" fillId="2" borderId="2" xfId="2" applyNumberFormat="1" applyFont="1" applyFill="1" applyBorder="1" applyAlignment="1">
      <alignment horizontal="right" vertical="center"/>
    </xf>
    <xf numFmtId="165" fontId="1" fillId="2" borderId="0" xfId="3" applyNumberFormat="1" applyFont="1" applyFill="1" applyAlignment="1">
      <alignment vertical="center"/>
    </xf>
    <xf numFmtId="0" fontId="6" fillId="2" borderId="2" xfId="2" applyFont="1" applyFill="1" applyBorder="1" applyAlignment="1">
      <alignment vertical="center"/>
    </xf>
    <xf numFmtId="166" fontId="6" fillId="2" borderId="2" xfId="2" applyNumberFormat="1" applyFont="1" applyFill="1" applyBorder="1" applyAlignment="1">
      <alignment vertical="center"/>
    </xf>
    <xf numFmtId="167" fontId="6" fillId="2" borderId="0" xfId="2" applyNumberFormat="1" applyFont="1" applyFill="1" applyAlignment="1">
      <alignment vertical="center"/>
    </xf>
    <xf numFmtId="0" fontId="5" fillId="2" borderId="2" xfId="2" applyFont="1" applyFill="1" applyBorder="1" applyAlignment="1">
      <alignment horizontal="center" vertical="center"/>
    </xf>
    <xf numFmtId="166" fontId="6" fillId="2" borderId="2" xfId="1" applyNumberFormat="1" applyFont="1" applyFill="1" applyBorder="1" applyAlignment="1">
      <alignment vertical="center"/>
    </xf>
    <xf numFmtId="166" fontId="1" fillId="2" borderId="2" xfId="1" applyNumberFormat="1" applyFont="1" applyFill="1" applyBorder="1" applyAlignment="1">
      <alignment vertical="center"/>
    </xf>
    <xf numFmtId="166" fontId="6" fillId="2" borderId="0" xfId="2" applyNumberFormat="1" applyFont="1" applyFill="1" applyAlignment="1">
      <alignment vertical="center"/>
    </xf>
    <xf numFmtId="0" fontId="6" fillId="2" borderId="3" xfId="2" applyFont="1" applyFill="1" applyBorder="1" applyAlignment="1">
      <alignment vertical="center"/>
    </xf>
    <xf numFmtId="166" fontId="5" fillId="3" borderId="2" xfId="1" applyNumberFormat="1" applyFont="1" applyFill="1" applyBorder="1" applyAlignment="1">
      <alignment vertical="center"/>
    </xf>
    <xf numFmtId="166" fontId="5" fillId="2" borderId="2" xfId="1" applyNumberFormat="1" applyFont="1" applyFill="1" applyBorder="1" applyAlignment="1">
      <alignment vertical="center"/>
    </xf>
    <xf numFmtId="166" fontId="6" fillId="2" borderId="4" xfId="2" applyNumberFormat="1" applyFont="1" applyFill="1" applyBorder="1" applyAlignment="1">
      <alignment vertical="center"/>
    </xf>
    <xf numFmtId="166" fontId="6" fillId="2" borderId="5" xfId="2" applyNumberFormat="1" applyFont="1" applyFill="1" applyBorder="1" applyAlignment="1">
      <alignment vertical="center"/>
    </xf>
    <xf numFmtId="43" fontId="1" fillId="2" borderId="0" xfId="4" applyFont="1" applyFill="1" applyAlignment="1">
      <alignment vertical="center"/>
    </xf>
    <xf numFmtId="166" fontId="1" fillId="2" borderId="0" xfId="4" applyNumberFormat="1" applyFont="1" applyFill="1" applyAlignment="1">
      <alignment vertical="center"/>
    </xf>
    <xf numFmtId="166" fontId="7" fillId="2" borderId="0" xfId="4" applyNumberFormat="1" applyFont="1" applyFill="1" applyAlignment="1">
      <alignment vertical="center"/>
    </xf>
    <xf numFmtId="166" fontId="4" fillId="2" borderId="0" xfId="2" applyNumberFormat="1" applyFont="1" applyFill="1" applyAlignment="1">
      <alignment vertical="center"/>
    </xf>
    <xf numFmtId="166" fontId="8" fillId="2" borderId="0" xfId="4" applyNumberFormat="1" applyFont="1" applyFill="1" applyAlignment="1">
      <alignment vertical="center"/>
    </xf>
    <xf numFmtId="0" fontId="6" fillId="2" borderId="0" xfId="2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center" vertical="center"/>
    </xf>
  </cellXfs>
  <cellStyles count="5">
    <cellStyle name="Comma" xfId="1" builtinId="3"/>
    <cellStyle name="Comma 2" xfId="4" xr:uid="{D0CF65F6-0DE0-498F-90FB-A58B88FACC1B}"/>
    <cellStyle name="Normal" xfId="0" builtinId="0"/>
    <cellStyle name="Normal 2" xfId="2" xr:uid="{DFA364B3-3373-4087-A01C-3549D24B81B5}"/>
    <cellStyle name="Percent 2" xfId="3" xr:uid="{0462AAEE-F487-4D7F-9A4A-AA10672431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6901486649634777E-2"/>
          <c:y val="5.3702241949108109E-2"/>
          <c:w val="0.91075678288407913"/>
          <c:h val="0.85249244140793756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4'!$B$13</c:f>
              <c:strCache>
                <c:ptCount val="1"/>
                <c:pt idx="0">
                  <c:v>PF2 unitary charges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4'!$C$12:$AD$12</c:f>
              <c:numCache>
                <c:formatCode>General</c:formatCode>
                <c:ptCount val="2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</c:numCache>
            </c:numRef>
          </c:cat>
          <c:val>
            <c:numRef>
              <c:f>'Figure 4'!$C$13:$AD$13</c:f>
              <c:numCache>
                <c:formatCode>_-* #,##0_-;[Red]* \(#,##0\);_-* "-"??_-;_-@_-</c:formatCode>
                <c:ptCount val="28"/>
                <c:pt idx="0">
                  <c:v>2790.3065913601458</c:v>
                </c:pt>
                <c:pt idx="1">
                  <c:v>3003.6722375292784</c:v>
                </c:pt>
                <c:pt idx="2">
                  <c:v>11497.169978324797</c:v>
                </c:pt>
                <c:pt idx="3">
                  <c:v>22679.405043529212</c:v>
                </c:pt>
                <c:pt idx="4">
                  <c:v>33951.389894890715</c:v>
                </c:pt>
                <c:pt idx="5">
                  <c:v>45289.820424230173</c:v>
                </c:pt>
                <c:pt idx="6">
                  <c:v>56699.863319519573</c:v>
                </c:pt>
                <c:pt idx="7">
                  <c:v>68185.078146755608</c:v>
                </c:pt>
                <c:pt idx="8">
                  <c:v>79733.833341033082</c:v>
                </c:pt>
                <c:pt idx="9">
                  <c:v>91372.658959844965</c:v>
                </c:pt>
                <c:pt idx="10">
                  <c:v>103059.25409204113</c:v>
                </c:pt>
                <c:pt idx="11">
                  <c:v>114865.1918316315</c:v>
                </c:pt>
                <c:pt idx="12">
                  <c:v>126719.33073169357</c:v>
                </c:pt>
                <c:pt idx="13">
                  <c:v>138681.56246162343</c:v>
                </c:pt>
                <c:pt idx="14">
                  <c:v>150681.78201911744</c:v>
                </c:pt>
                <c:pt idx="15">
                  <c:v>162781.8112322985</c:v>
                </c:pt>
                <c:pt idx="16">
                  <c:v>175003.17066475854</c:v>
                </c:pt>
                <c:pt idx="17">
                  <c:v>187256.96391396743</c:v>
                </c:pt>
                <c:pt idx="18">
                  <c:v>199592.14406729338</c:v>
                </c:pt>
                <c:pt idx="19">
                  <c:v>212058.98489784249</c:v>
                </c:pt>
                <c:pt idx="20">
                  <c:v>224674.98916421752</c:v>
                </c:pt>
                <c:pt idx="21">
                  <c:v>237337.12540463806</c:v>
                </c:pt>
                <c:pt idx="22">
                  <c:v>250026.21145762195</c:v>
                </c:pt>
                <c:pt idx="23">
                  <c:v>262867.01546192996</c:v>
                </c:pt>
                <c:pt idx="24">
                  <c:v>275881.90376809932</c:v>
                </c:pt>
                <c:pt idx="25">
                  <c:v>288897.63022109808</c:v>
                </c:pt>
                <c:pt idx="26">
                  <c:v>300965.99638090667</c:v>
                </c:pt>
                <c:pt idx="27">
                  <c:v>306188.4617702954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50-407F-A67A-17BB2AA07FFF}"/>
            </c:ext>
          </c:extLst>
        </c:ser>
        <c:ser>
          <c:idx val="2"/>
          <c:order val="1"/>
          <c:tx>
            <c:strRef>
              <c:f>'Figure 4'!$B$16</c:f>
              <c:strCache>
                <c:ptCount val="1"/>
                <c:pt idx="0">
                  <c:v>Public sector comparator (PSC) with government borrowing costs</c:v>
                </c:pt>
              </c:strCache>
            </c:strRef>
          </c:tx>
          <c:spPr>
            <a:ln w="19050" cap="rnd">
              <a:solidFill>
                <a:srgbClr val="FFCC00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21"/>
            <c:bubble3D val="0"/>
            <c:spPr>
              <a:ln w="19050" cap="rnd" cmpd="sng">
                <a:solidFill>
                  <a:srgbClr val="FFCC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9450-407F-A67A-17BB2AA07FFF}"/>
              </c:ext>
            </c:extLst>
          </c:dPt>
          <c:cat>
            <c:numRef>
              <c:f>'Figure 4'!$C$12:$AD$12</c:f>
              <c:numCache>
                <c:formatCode>General</c:formatCode>
                <c:ptCount val="2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</c:numCache>
            </c:numRef>
          </c:cat>
          <c:val>
            <c:numRef>
              <c:f>'Figure 4'!$C$16:$AD$16</c:f>
              <c:numCache>
                <c:formatCode>_-* #,##0_-;[Red]* \(#,##0\);_-* "-"??_-;_-@_-</c:formatCode>
                <c:ptCount val="28"/>
                <c:pt idx="0" formatCode="#,##0">
                  <c:v>18131.406818707364</c:v>
                </c:pt>
                <c:pt idx="1">
                  <c:v>97295.960009760136</c:v>
                </c:pt>
                <c:pt idx="2">
                  <c:v>104943.79148775972</c:v>
                </c:pt>
                <c:pt idx="3">
                  <c:v>109693.67959135841</c:v>
                </c:pt>
                <c:pt idx="4">
                  <c:v>114431.96664754707</c:v>
                </c:pt>
                <c:pt idx="5">
                  <c:v>119158.36263014044</c:v>
                </c:pt>
                <c:pt idx="6">
                  <c:v>123872.57026229864</c:v>
                </c:pt>
                <c:pt idx="7">
                  <c:v>128574.2848352608</c:v>
                </c:pt>
                <c:pt idx="8">
                  <c:v>133263.19402254702</c:v>
                </c:pt>
                <c:pt idx="9">
                  <c:v>137938.97768951539</c:v>
                </c:pt>
                <c:pt idx="10">
                  <c:v>142601.30769815797</c:v>
                </c:pt>
                <c:pt idx="11">
                  <c:v>147249.8477070166</c:v>
                </c:pt>
                <c:pt idx="12">
                  <c:v>151884.25296609671</c:v>
                </c:pt>
                <c:pt idx="13">
                  <c:v>156504.17010665379</c:v>
                </c:pt>
                <c:pt idx="14">
                  <c:v>161109.23692572484</c:v>
                </c:pt>
                <c:pt idx="15">
                  <c:v>165699.08216527267</c:v>
                </c:pt>
                <c:pt idx="16">
                  <c:v>170273.3252858092</c:v>
                </c:pt>
                <c:pt idx="17">
                  <c:v>174831.57623435912</c:v>
                </c:pt>
                <c:pt idx="18">
                  <c:v>179373.43520662279</c:v>
                </c:pt>
                <c:pt idx="19">
                  <c:v>183898.49240319306</c:v>
                </c:pt>
                <c:pt idx="20">
                  <c:v>188406.32777967758</c:v>
                </c:pt>
                <c:pt idx="21">
                  <c:v>192896.51079057422</c:v>
                </c:pt>
                <c:pt idx="22">
                  <c:v>197368.60012674326</c:v>
                </c:pt>
                <c:pt idx="23">
                  <c:v>201822.14344631656</c:v>
                </c:pt>
                <c:pt idx="24">
                  <c:v>206256.67709887918</c:v>
                </c:pt>
                <c:pt idx="25">
                  <c:v>210671.72584275584</c:v>
                </c:pt>
                <c:pt idx="26">
                  <c:v>215066.80255522946</c:v>
                </c:pt>
                <c:pt idx="27">
                  <c:v>216370.92128764186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50-407F-A67A-17BB2AA07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410792"/>
        <c:axId val="94412752"/>
      </c:lineChart>
      <c:catAx>
        <c:axId val="94410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="0"/>
                  <a:t>Year</a:t>
                </a:r>
              </a:p>
            </c:rich>
          </c:tx>
          <c:layout>
            <c:manualLayout>
              <c:xMode val="edge"/>
              <c:yMode val="edge"/>
              <c:x val="0.50163474545097708"/>
              <c:y val="0.960524464538001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noFill/>
          <a:ln w="127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12752"/>
        <c:crosses val="autoZero"/>
        <c:auto val="1"/>
        <c:lblAlgn val="ctr"/>
        <c:lblOffset val="180"/>
        <c:noMultiLvlLbl val="0"/>
      </c:catAx>
      <c:valAx>
        <c:axId val="94412752"/>
        <c:scaling>
          <c:orientation val="minMax"/>
        </c:scaling>
        <c:delete val="0"/>
        <c:axPos val="l"/>
        <c:majorGridlines>
          <c:spPr>
            <a:ln w="1270" cap="flat" cmpd="sng" algn="ctr">
              <a:solidFill>
                <a:sysClr val="window" lastClr="FFFFFF">
                  <a:lumMod val="85000"/>
                </a:sys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0"/>
                  <a:t>Cumulative cash costs (£'000)</a:t>
                </a:r>
              </a:p>
            </c:rich>
          </c:tx>
          <c:layout>
            <c:manualLayout>
              <c:xMode val="edge"/>
              <c:yMode val="edge"/>
              <c:x val="1.0461229233889142E-3"/>
              <c:y val="0.33567848842707299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[Red]* \(#,##0\);_-* &quot;-&quot;??_-;_-@_-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107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306984276592819"/>
          <c:y val="0.66190077499409627"/>
          <c:w val="0.54109965298804841"/>
          <c:h val="0.12328954752416525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239485</xdr:colOff>
      <xdr:row>17</xdr:row>
      <xdr:rowOff>152399</xdr:rowOff>
    </xdr:from>
    <xdr:to>
      <xdr:col>23</xdr:col>
      <xdr:colOff>497926</xdr:colOff>
      <xdr:row>41</xdr:row>
      <xdr:rowOff>167829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100583-10AD-420C-A2E8-AABCE75861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0.6606</cdr:x>
      <cdr:y>0.24132</cdr:y>
    </cdr:from>
    <cdr:to>
      <cdr:x>0.96396</cdr:x>
      <cdr:y>0.27082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CB0BB5DA-8E3A-2691-C713-7501A879B395}"/>
            </a:ext>
          </a:extLst>
        </cdr:cNvPr>
        <cdr:cNvCxnSpPr/>
      </cdr:nvCxnSpPr>
      <cdr:spPr>
        <a:xfrm xmlns:a="http://schemas.openxmlformats.org/drawingml/2006/main">
          <a:off x="7929926" y="1406510"/>
          <a:ext cx="3641588" cy="171919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0.96361</cdr:x>
      <cdr:y>0.17769</cdr:y>
    </cdr:from>
    <cdr:to>
      <cdr:x>0.96507</cdr:x>
      <cdr:y>0.36162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35C16EB6-2083-5A9C-F5C0-D1B32A499471}"/>
            </a:ext>
          </a:extLst>
        </cdr:cNvPr>
        <cdr:cNvCxnSpPr/>
      </cdr:nvCxnSpPr>
      <cdr:spPr>
        <a:xfrm xmlns:a="http://schemas.openxmlformats.org/drawingml/2006/main" flipH="1">
          <a:off x="11479005" y="1001518"/>
          <a:ext cx="17393" cy="1036684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0.25074</cdr:x>
      <cdr:y>0.21387</cdr:y>
    </cdr:from>
    <cdr:to>
      <cdr:x>0.60945</cdr:x>
      <cdr:y>0.32402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2986999" y="1205413"/>
          <a:ext cx="4273154" cy="620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200" baseline="0"/>
            <a:t>Benefits needed to offset higher costs of private finance procurement</a:t>
          </a:r>
          <a:endParaRPr lang="en-GB" sz="12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i\PFI\Clients\Education%20Funding%20Agency\1.%20PSBP\2.%20Ad%20Hoc%20Advice\22.%20VfM%20Reconciliation\4.%20Yorkshire\Yorkshire%20VFM\VfM%20Model%20-%20Yorkshire%20Master%20201113_EY%20UC%20model%20v1.1.VF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o-lon-home\HomesA-H$\fair766\2.%20PFI\NAO%20analysis%20-%20NE%20Schools%20VFM%20Quant%20mod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o-lon-home\HomesA-H$\fair766\2.%20PFI\LoanCalculato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ir766\AppData\Local\Temp\wz08da\Batch3%20NW%20v5200%20Financial%20Close%20Final%2025March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2"/>
      <sheetName val="Sheet3"/>
      <sheetName val="Index"/>
      <sheetName val="Budgets"/>
      <sheetName val="VA analysis"/>
      <sheetName val="Tables for VA paper"/>
      <sheetName val="Audit trail"/>
      <sheetName val="Inputs"/>
      <sheetName val="VFM Summary"/>
      <sheetName val="OBC Tables"/>
      <sheetName val="UC Allocation"/>
      <sheetName val="Base UC Summary"/>
      <sheetName val="Hard FM"/>
      <sheetName val="Option A"/>
      <sheetName val="Option B"/>
      <sheetName val="Old Open Close macros"/>
      <sheetName val="Open Close macros (2)"/>
      <sheetName val="Option C"/>
      <sheetName val="Option D"/>
      <sheetName val="EY Model cashflows"/>
      <sheetName val="S-Curve New-Build"/>
      <sheetName val="Sch1"/>
      <sheetName val="Sch2"/>
      <sheetName val="Sch3"/>
      <sheetName val="Sch4"/>
      <sheetName val="Sch5"/>
      <sheetName val="Sch6"/>
      <sheetName val="Sch7"/>
      <sheetName val="Sch8"/>
      <sheetName val="Sch9"/>
      <sheetName val="Sch10"/>
      <sheetName val="Sch11"/>
      <sheetName val="Sch12"/>
      <sheetName val="TechCheck"/>
      <sheetName val="BatchComp"/>
      <sheetName val="Checks"/>
      <sheetName val="Comparison"/>
      <sheetName val="Ind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tabook"/>
      <sheetName val="Sensitivity analysis"/>
      <sheetName val="VfM"/>
      <sheetName val="NPV inputs"/>
      <sheetName val="PSC and NAO analysis"/>
      <sheetName val="PSC cost increase"/>
      <sheetName val="PSC Risk Register"/>
      <sheetName val="PF2 UC from financial Model"/>
      <sheetName val="NAO analysis"/>
      <sheetName val="NAO 2"/>
      <sheetName val="PSC excluding Kyle"/>
      <sheetName val="PF2 Risk Regi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% loan "/>
      <sheetName val="2.5% loan"/>
      <sheetName val="4% Loan"/>
      <sheetName val="5% Loan"/>
      <sheetName val="Calculations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Gaps List for Docs"/>
      <sheetName val="SeniorDrawDownSchedule"/>
      <sheetName val="Senior Repayment Schedule"/>
      <sheetName val="SubDebt Repayment Schedule "/>
      <sheetName val="M_Batch_Inputs_B3"/>
      <sheetName val="SA_Batch_Inputs_B3"/>
      <sheetName val="EIB Eligible Costs"/>
      <sheetName val="Model Log"/>
      <sheetName val="Inputs"/>
      <sheetName val="Input Scenarios"/>
      <sheetName val="Dashboard"/>
      <sheetName val="Semester Workings"/>
      <sheetName val="MonthlyTimings"/>
      <sheetName val="MonthlyFundingSchedule"/>
      <sheetName val="Monthly Project Workings"/>
      <sheetName val="SemesterTimings"/>
      <sheetName val="SubdebtParticipationSchedule"/>
      <sheetName val="SubDebtDrawDownSchedule"/>
      <sheetName val="Chart1"/>
      <sheetName val="S&amp;P Analysis semi annual"/>
      <sheetName val="S&amp;P Sheet"/>
      <sheetName val="AV_Sensitivities_B3"/>
      <sheetName val="ProForma&gt;&gt;&gt;"/>
      <sheetName val="Annex B Affordability"/>
      <sheetName val="CONTENTS"/>
      <sheetName val="Summary &amp; Audit Checks"/>
      <sheetName val="Proforma 1"/>
      <sheetName val="Proforma 2"/>
      <sheetName val="Proforma 2.1"/>
      <sheetName val="Proforma 2.2"/>
      <sheetName val="Proforma 2.3"/>
      <sheetName val="Proforma 3 Bedford Drive "/>
      <sheetName val="Proforma 3 Blacon High"/>
      <sheetName val="Proforma 3 Dee Point"/>
      <sheetName val="Proforma 3 Bridge Hall"/>
      <sheetName val="Proforma 3 Halebank"/>
      <sheetName val="Proforma 3 Hawes Side"/>
      <sheetName val="Proforma 3 JH Godwin"/>
      <sheetName val="Proforma 3 Neston High"/>
      <sheetName val="Proforma 3 South Shore"/>
      <sheetName val="Proforma 3 Plymouth Grove"/>
      <sheetName val="Proforma 3 Ridgeway"/>
      <sheetName val="Proforma 3 The Deanery"/>
      <sheetName val="Proforma 3.1 Bridge Hall"/>
      <sheetName val="Proforma 3.1 Bedford Drive"/>
      <sheetName val="Proforma 3.1 Blacon High"/>
      <sheetName val="Proforma 3.1 Dee Point"/>
      <sheetName val="Proforma 3.1 Halebank"/>
      <sheetName val="Proforma 3.1 Hawes Side"/>
      <sheetName val="Proforma 3.1 JH Godwin"/>
      <sheetName val="Proforma 3.1 Neston High"/>
      <sheetName val="Proforma 3.1 Plymouth Grove"/>
      <sheetName val="Proforma 3.1 South Shore"/>
      <sheetName val="Proforma 3.1 The Deanery"/>
      <sheetName val="Proforma 3.1 Ridgeway"/>
      <sheetName val="Proforma 3.1.1 Bedford Drive"/>
      <sheetName val="Proforma 3.1.1 Blacon High"/>
      <sheetName val="Proforma 3.1.1 Bridge Hall"/>
      <sheetName val="Proforma 3.1.1 Dee Point"/>
      <sheetName val="Proforma 3.1.1 Halebank"/>
      <sheetName val="Proforma 3.1.1 Hawes Side"/>
      <sheetName val="Proforma 3.1.1 JH Godwin"/>
      <sheetName val="Proforma 3.1.1 Neston High"/>
      <sheetName val="Proforma 3.1.1 Ridgeway"/>
      <sheetName val="Proforma 3.1.1 Plymouth Grove"/>
      <sheetName val="Proforma 3.1.1 The Deanery"/>
      <sheetName val="Proforma 3.1.1 South Shore"/>
      <sheetName val="Proforma 3.2 "/>
      <sheetName val="Proforma 3.3 Bedford Drive"/>
      <sheetName val="Proforma 3.3 Blacon High"/>
      <sheetName val="Proforma 3.3 Bridge Hall"/>
      <sheetName val="Proforma 3.3 Dee Point"/>
      <sheetName val="Proforma 3.3 Halebank"/>
      <sheetName val="Proforma 3.3 Hawes Side"/>
      <sheetName val="Proforma 3.3 JH Godwin"/>
      <sheetName val="Proforma 3.3 Neston High"/>
      <sheetName val="Proforma 3.3 South Shore"/>
      <sheetName val="Proforma 3.3 Plymouth Grove"/>
      <sheetName val="Proforma 3.3 Ridgeway"/>
      <sheetName val="Proforma 3.3 The Deanery"/>
      <sheetName val="Proforma 3.3 Total"/>
      <sheetName val="Proforma 3.3.1 Bedford Drive"/>
      <sheetName val="Proforma 3.3.1 Blacon High"/>
      <sheetName val="Proforma 3.3.1 Bridge Hall"/>
      <sheetName val="Proforma 3.3.1 Dee Point"/>
      <sheetName val="Proforma 3.3.1 Halebank"/>
      <sheetName val="Proforma 3.3.1 Hawes Side"/>
      <sheetName val="Proforma 3.3.1 JH Godwin"/>
      <sheetName val="Proforma 3.3.1 Neston High"/>
      <sheetName val="Proforma 3.3.1 South Shore"/>
      <sheetName val="Proforma 3.3.1 Plymouth Grove"/>
      <sheetName val="Proforma 3.3.1 Ridgeway"/>
      <sheetName val="Proforma 3.3.1 The Deanery"/>
      <sheetName val="Proforma 3.4 Bedford Drive"/>
      <sheetName val="Proforma 3.4 Blacon High"/>
      <sheetName val="Proforma 3.4 Bridge Hall"/>
      <sheetName val="Proforma 3.4 Dee Point"/>
      <sheetName val="Proforma 3.4 Halebank"/>
      <sheetName val="Proforma 3.4 Hawes Side"/>
      <sheetName val="Proforma 3.4 JH Godwin"/>
      <sheetName val="Proforma 3.4 Neston High"/>
      <sheetName val="Proforma 3.4 South Shore"/>
      <sheetName val="Proforma 3.4 Plymouth Grove"/>
      <sheetName val="Proforma 3.4 Ridgeway"/>
      <sheetName val="Proforma 3.4 The Deanery"/>
      <sheetName val="Other&gt;&gt;&gt;"/>
      <sheetName val="Indexed Chart"/>
      <sheetName val="Tax chart"/>
      <sheetName val="Cash chart"/>
      <sheetName val="LC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NAO FINAL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9C213F"/>
    </a:accent1>
    <a:accent2>
      <a:srgbClr val="DEBA13"/>
    </a:accent2>
    <a:accent3>
      <a:srgbClr val="C3761F"/>
    </a:accent3>
    <a:accent4>
      <a:srgbClr val="515099"/>
    </a:accent4>
    <a:accent5>
      <a:srgbClr val="A79F30"/>
    </a:accent5>
    <a:accent6>
      <a:srgbClr val="814E35"/>
    </a:accent6>
    <a:hlink>
      <a:srgbClr val="000000"/>
    </a:hlink>
    <a:folHlink>
      <a:srgbClr val="515099"/>
    </a:folHlink>
  </a:clrScheme>
  <a:fontScheme name="NAO default">
    <a:majorFont>
      <a:latin typeface="Arial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71324-C916-4F93-8A35-1F5EC26213D6}">
  <dimension ref="A1:AG79"/>
  <sheetViews>
    <sheetView tabSelected="1" zoomScale="70" zoomScaleNormal="70" workbookViewId="0">
      <selection activeCell="C6" sqref="C6"/>
    </sheetView>
  </sheetViews>
  <sheetFormatPr defaultRowHeight="13" x14ac:dyDescent="0.35"/>
  <cols>
    <col min="1" max="1" width="2.7265625" style="2" customWidth="1"/>
    <col min="2" max="2" width="45.81640625" style="2" customWidth="1"/>
    <col min="3" max="30" width="13.08984375" style="2" customWidth="1"/>
    <col min="31" max="258" width="8.7265625" style="2"/>
    <col min="259" max="259" width="10.26953125" style="2" bestFit="1" customWidth="1"/>
    <col min="260" max="260" width="8.7265625" style="2"/>
    <col min="261" max="261" width="9.26953125" style="2" customWidth="1"/>
    <col min="262" max="263" width="9.36328125" style="2" bestFit="1" customWidth="1"/>
    <col min="264" max="514" width="8.7265625" style="2"/>
    <col min="515" max="515" width="10.26953125" style="2" bestFit="1" customWidth="1"/>
    <col min="516" max="516" width="8.7265625" style="2"/>
    <col min="517" max="517" width="9.26953125" style="2" customWidth="1"/>
    <col min="518" max="519" width="9.36328125" style="2" bestFit="1" customWidth="1"/>
    <col min="520" max="770" width="8.7265625" style="2"/>
    <col min="771" max="771" width="10.26953125" style="2" bestFit="1" customWidth="1"/>
    <col min="772" max="772" width="8.7265625" style="2"/>
    <col min="773" max="773" width="9.26953125" style="2" customWidth="1"/>
    <col min="774" max="775" width="9.36328125" style="2" bestFit="1" customWidth="1"/>
    <col min="776" max="1026" width="8.7265625" style="2"/>
    <col min="1027" max="1027" width="10.26953125" style="2" bestFit="1" customWidth="1"/>
    <col min="1028" max="1028" width="8.7265625" style="2"/>
    <col min="1029" max="1029" width="9.26953125" style="2" customWidth="1"/>
    <col min="1030" max="1031" width="9.36328125" style="2" bestFit="1" customWidth="1"/>
    <col min="1032" max="1282" width="8.7265625" style="2"/>
    <col min="1283" max="1283" width="10.26953125" style="2" bestFit="1" customWidth="1"/>
    <col min="1284" max="1284" width="8.7265625" style="2"/>
    <col min="1285" max="1285" width="9.26953125" style="2" customWidth="1"/>
    <col min="1286" max="1287" width="9.36328125" style="2" bestFit="1" customWidth="1"/>
    <col min="1288" max="1538" width="8.7265625" style="2"/>
    <col min="1539" max="1539" width="10.26953125" style="2" bestFit="1" customWidth="1"/>
    <col min="1540" max="1540" width="8.7265625" style="2"/>
    <col min="1541" max="1541" width="9.26953125" style="2" customWidth="1"/>
    <col min="1542" max="1543" width="9.36328125" style="2" bestFit="1" customWidth="1"/>
    <col min="1544" max="1794" width="8.7265625" style="2"/>
    <col min="1795" max="1795" width="10.26953125" style="2" bestFit="1" customWidth="1"/>
    <col min="1796" max="1796" width="8.7265625" style="2"/>
    <col min="1797" max="1797" width="9.26953125" style="2" customWidth="1"/>
    <col min="1798" max="1799" width="9.36328125" style="2" bestFit="1" customWidth="1"/>
    <col min="1800" max="2050" width="8.7265625" style="2"/>
    <col min="2051" max="2051" width="10.26953125" style="2" bestFit="1" customWidth="1"/>
    <col min="2052" max="2052" width="8.7265625" style="2"/>
    <col min="2053" max="2053" width="9.26953125" style="2" customWidth="1"/>
    <col min="2054" max="2055" width="9.36328125" style="2" bestFit="1" customWidth="1"/>
    <col min="2056" max="2306" width="8.7265625" style="2"/>
    <col min="2307" max="2307" width="10.26953125" style="2" bestFit="1" customWidth="1"/>
    <col min="2308" max="2308" width="8.7265625" style="2"/>
    <col min="2309" max="2309" width="9.26953125" style="2" customWidth="1"/>
    <col min="2310" max="2311" width="9.36328125" style="2" bestFit="1" customWidth="1"/>
    <col min="2312" max="2562" width="8.7265625" style="2"/>
    <col min="2563" max="2563" width="10.26953125" style="2" bestFit="1" customWidth="1"/>
    <col min="2564" max="2564" width="8.7265625" style="2"/>
    <col min="2565" max="2565" width="9.26953125" style="2" customWidth="1"/>
    <col min="2566" max="2567" width="9.36328125" style="2" bestFit="1" customWidth="1"/>
    <col min="2568" max="2818" width="8.7265625" style="2"/>
    <col min="2819" max="2819" width="10.26953125" style="2" bestFit="1" customWidth="1"/>
    <col min="2820" max="2820" width="8.7265625" style="2"/>
    <col min="2821" max="2821" width="9.26953125" style="2" customWidth="1"/>
    <col min="2822" max="2823" width="9.36328125" style="2" bestFit="1" customWidth="1"/>
    <col min="2824" max="3074" width="8.7265625" style="2"/>
    <col min="3075" max="3075" width="10.26953125" style="2" bestFit="1" customWidth="1"/>
    <col min="3076" max="3076" width="8.7265625" style="2"/>
    <col min="3077" max="3077" width="9.26953125" style="2" customWidth="1"/>
    <col min="3078" max="3079" width="9.36328125" style="2" bestFit="1" customWidth="1"/>
    <col min="3080" max="3330" width="8.7265625" style="2"/>
    <col min="3331" max="3331" width="10.26953125" style="2" bestFit="1" customWidth="1"/>
    <col min="3332" max="3332" width="8.7265625" style="2"/>
    <col min="3333" max="3333" width="9.26953125" style="2" customWidth="1"/>
    <col min="3334" max="3335" width="9.36328125" style="2" bestFit="1" customWidth="1"/>
    <col min="3336" max="3586" width="8.7265625" style="2"/>
    <col min="3587" max="3587" width="10.26953125" style="2" bestFit="1" customWidth="1"/>
    <col min="3588" max="3588" width="8.7265625" style="2"/>
    <col min="3589" max="3589" width="9.26953125" style="2" customWidth="1"/>
    <col min="3590" max="3591" width="9.36328125" style="2" bestFit="1" customWidth="1"/>
    <col min="3592" max="3842" width="8.7265625" style="2"/>
    <col min="3843" max="3843" width="10.26953125" style="2" bestFit="1" customWidth="1"/>
    <col min="3844" max="3844" width="8.7265625" style="2"/>
    <col min="3845" max="3845" width="9.26953125" style="2" customWidth="1"/>
    <col min="3846" max="3847" width="9.36328125" style="2" bestFit="1" customWidth="1"/>
    <col min="3848" max="4098" width="8.7265625" style="2"/>
    <col min="4099" max="4099" width="10.26953125" style="2" bestFit="1" customWidth="1"/>
    <col min="4100" max="4100" width="8.7265625" style="2"/>
    <col min="4101" max="4101" width="9.26953125" style="2" customWidth="1"/>
    <col min="4102" max="4103" width="9.36328125" style="2" bestFit="1" customWidth="1"/>
    <col min="4104" max="4354" width="8.7265625" style="2"/>
    <col min="4355" max="4355" width="10.26953125" style="2" bestFit="1" customWidth="1"/>
    <col min="4356" max="4356" width="8.7265625" style="2"/>
    <col min="4357" max="4357" width="9.26953125" style="2" customWidth="1"/>
    <col min="4358" max="4359" width="9.36328125" style="2" bestFit="1" customWidth="1"/>
    <col min="4360" max="4610" width="8.7265625" style="2"/>
    <col min="4611" max="4611" width="10.26953125" style="2" bestFit="1" customWidth="1"/>
    <col min="4612" max="4612" width="8.7265625" style="2"/>
    <col min="4613" max="4613" width="9.26953125" style="2" customWidth="1"/>
    <col min="4614" max="4615" width="9.36328125" style="2" bestFit="1" customWidth="1"/>
    <col min="4616" max="4866" width="8.7265625" style="2"/>
    <col min="4867" max="4867" width="10.26953125" style="2" bestFit="1" customWidth="1"/>
    <col min="4868" max="4868" width="8.7265625" style="2"/>
    <col min="4869" max="4869" width="9.26953125" style="2" customWidth="1"/>
    <col min="4870" max="4871" width="9.36328125" style="2" bestFit="1" customWidth="1"/>
    <col min="4872" max="5122" width="8.7265625" style="2"/>
    <col min="5123" max="5123" width="10.26953125" style="2" bestFit="1" customWidth="1"/>
    <col min="5124" max="5124" width="8.7265625" style="2"/>
    <col min="5125" max="5125" width="9.26953125" style="2" customWidth="1"/>
    <col min="5126" max="5127" width="9.36328125" style="2" bestFit="1" customWidth="1"/>
    <col min="5128" max="5378" width="8.7265625" style="2"/>
    <col min="5379" max="5379" width="10.26953125" style="2" bestFit="1" customWidth="1"/>
    <col min="5380" max="5380" width="8.7265625" style="2"/>
    <col min="5381" max="5381" width="9.26953125" style="2" customWidth="1"/>
    <col min="5382" max="5383" width="9.36328125" style="2" bestFit="1" customWidth="1"/>
    <col min="5384" max="5634" width="8.7265625" style="2"/>
    <col min="5635" max="5635" width="10.26953125" style="2" bestFit="1" customWidth="1"/>
    <col min="5636" max="5636" width="8.7265625" style="2"/>
    <col min="5637" max="5637" width="9.26953125" style="2" customWidth="1"/>
    <col min="5638" max="5639" width="9.36328125" style="2" bestFit="1" customWidth="1"/>
    <col min="5640" max="5890" width="8.7265625" style="2"/>
    <col min="5891" max="5891" width="10.26953125" style="2" bestFit="1" customWidth="1"/>
    <col min="5892" max="5892" width="8.7265625" style="2"/>
    <col min="5893" max="5893" width="9.26953125" style="2" customWidth="1"/>
    <col min="5894" max="5895" width="9.36328125" style="2" bestFit="1" customWidth="1"/>
    <col min="5896" max="6146" width="8.7265625" style="2"/>
    <col min="6147" max="6147" width="10.26953125" style="2" bestFit="1" customWidth="1"/>
    <col min="6148" max="6148" width="8.7265625" style="2"/>
    <col min="6149" max="6149" width="9.26953125" style="2" customWidth="1"/>
    <col min="6150" max="6151" width="9.36328125" style="2" bestFit="1" customWidth="1"/>
    <col min="6152" max="6402" width="8.7265625" style="2"/>
    <col min="6403" max="6403" width="10.26953125" style="2" bestFit="1" customWidth="1"/>
    <col min="6404" max="6404" width="8.7265625" style="2"/>
    <col min="6405" max="6405" width="9.26953125" style="2" customWidth="1"/>
    <col min="6406" max="6407" width="9.36328125" style="2" bestFit="1" customWidth="1"/>
    <col min="6408" max="6658" width="8.7265625" style="2"/>
    <col min="6659" max="6659" width="10.26953125" style="2" bestFit="1" customWidth="1"/>
    <col min="6660" max="6660" width="8.7265625" style="2"/>
    <col min="6661" max="6661" width="9.26953125" style="2" customWidth="1"/>
    <col min="6662" max="6663" width="9.36328125" style="2" bestFit="1" customWidth="1"/>
    <col min="6664" max="6914" width="8.7265625" style="2"/>
    <col min="6915" max="6915" width="10.26953125" style="2" bestFit="1" customWidth="1"/>
    <col min="6916" max="6916" width="8.7265625" style="2"/>
    <col min="6917" max="6917" width="9.26953125" style="2" customWidth="1"/>
    <col min="6918" max="6919" width="9.36328125" style="2" bestFit="1" customWidth="1"/>
    <col min="6920" max="7170" width="8.7265625" style="2"/>
    <col min="7171" max="7171" width="10.26953125" style="2" bestFit="1" customWidth="1"/>
    <col min="7172" max="7172" width="8.7265625" style="2"/>
    <col min="7173" max="7173" width="9.26953125" style="2" customWidth="1"/>
    <col min="7174" max="7175" width="9.36328125" style="2" bestFit="1" customWidth="1"/>
    <col min="7176" max="7426" width="8.7265625" style="2"/>
    <col min="7427" max="7427" width="10.26953125" style="2" bestFit="1" customWidth="1"/>
    <col min="7428" max="7428" width="8.7265625" style="2"/>
    <col min="7429" max="7429" width="9.26953125" style="2" customWidth="1"/>
    <col min="7430" max="7431" width="9.36328125" style="2" bestFit="1" customWidth="1"/>
    <col min="7432" max="7682" width="8.7265625" style="2"/>
    <col min="7683" max="7683" width="10.26953125" style="2" bestFit="1" customWidth="1"/>
    <col min="7684" max="7684" width="8.7265625" style="2"/>
    <col min="7685" max="7685" width="9.26953125" style="2" customWidth="1"/>
    <col min="7686" max="7687" width="9.36328125" style="2" bestFit="1" customWidth="1"/>
    <col min="7688" max="7938" width="8.7265625" style="2"/>
    <col min="7939" max="7939" width="10.26953125" style="2" bestFit="1" customWidth="1"/>
    <col min="7940" max="7940" width="8.7265625" style="2"/>
    <col min="7941" max="7941" width="9.26953125" style="2" customWidth="1"/>
    <col min="7942" max="7943" width="9.36328125" style="2" bestFit="1" customWidth="1"/>
    <col min="7944" max="8194" width="8.7265625" style="2"/>
    <col min="8195" max="8195" width="10.26953125" style="2" bestFit="1" customWidth="1"/>
    <col min="8196" max="8196" width="8.7265625" style="2"/>
    <col min="8197" max="8197" width="9.26953125" style="2" customWidth="1"/>
    <col min="8198" max="8199" width="9.36328125" style="2" bestFit="1" customWidth="1"/>
    <col min="8200" max="8450" width="8.7265625" style="2"/>
    <col min="8451" max="8451" width="10.26953125" style="2" bestFit="1" customWidth="1"/>
    <col min="8452" max="8452" width="8.7265625" style="2"/>
    <col min="8453" max="8453" width="9.26953125" style="2" customWidth="1"/>
    <col min="8454" max="8455" width="9.36328125" style="2" bestFit="1" customWidth="1"/>
    <col min="8456" max="8706" width="8.7265625" style="2"/>
    <col min="8707" max="8707" width="10.26953125" style="2" bestFit="1" customWidth="1"/>
    <col min="8708" max="8708" width="8.7265625" style="2"/>
    <col min="8709" max="8709" width="9.26953125" style="2" customWidth="1"/>
    <col min="8710" max="8711" width="9.36328125" style="2" bestFit="1" customWidth="1"/>
    <col min="8712" max="8962" width="8.7265625" style="2"/>
    <col min="8963" max="8963" width="10.26953125" style="2" bestFit="1" customWidth="1"/>
    <col min="8964" max="8964" width="8.7265625" style="2"/>
    <col min="8965" max="8965" width="9.26953125" style="2" customWidth="1"/>
    <col min="8966" max="8967" width="9.36328125" style="2" bestFit="1" customWidth="1"/>
    <col min="8968" max="9218" width="8.7265625" style="2"/>
    <col min="9219" max="9219" width="10.26953125" style="2" bestFit="1" customWidth="1"/>
    <col min="9220" max="9220" width="8.7265625" style="2"/>
    <col min="9221" max="9221" width="9.26953125" style="2" customWidth="1"/>
    <col min="9222" max="9223" width="9.36328125" style="2" bestFit="1" customWidth="1"/>
    <col min="9224" max="9474" width="8.7265625" style="2"/>
    <col min="9475" max="9475" width="10.26953125" style="2" bestFit="1" customWidth="1"/>
    <col min="9476" max="9476" width="8.7265625" style="2"/>
    <col min="9477" max="9477" width="9.26953125" style="2" customWidth="1"/>
    <col min="9478" max="9479" width="9.36328125" style="2" bestFit="1" customWidth="1"/>
    <col min="9480" max="9730" width="8.7265625" style="2"/>
    <col min="9731" max="9731" width="10.26953125" style="2" bestFit="1" customWidth="1"/>
    <col min="9732" max="9732" width="8.7265625" style="2"/>
    <col min="9733" max="9733" width="9.26953125" style="2" customWidth="1"/>
    <col min="9734" max="9735" width="9.36328125" style="2" bestFit="1" customWidth="1"/>
    <col min="9736" max="9986" width="8.7265625" style="2"/>
    <col min="9987" max="9987" width="10.26953125" style="2" bestFit="1" customWidth="1"/>
    <col min="9988" max="9988" width="8.7265625" style="2"/>
    <col min="9989" max="9989" width="9.26953125" style="2" customWidth="1"/>
    <col min="9990" max="9991" width="9.36328125" style="2" bestFit="1" customWidth="1"/>
    <col min="9992" max="10242" width="8.7265625" style="2"/>
    <col min="10243" max="10243" width="10.26953125" style="2" bestFit="1" customWidth="1"/>
    <col min="10244" max="10244" width="8.7265625" style="2"/>
    <col min="10245" max="10245" width="9.26953125" style="2" customWidth="1"/>
    <col min="10246" max="10247" width="9.36328125" style="2" bestFit="1" customWidth="1"/>
    <col min="10248" max="10498" width="8.7265625" style="2"/>
    <col min="10499" max="10499" width="10.26953125" style="2" bestFit="1" customWidth="1"/>
    <col min="10500" max="10500" width="8.7265625" style="2"/>
    <col min="10501" max="10501" width="9.26953125" style="2" customWidth="1"/>
    <col min="10502" max="10503" width="9.36328125" style="2" bestFit="1" customWidth="1"/>
    <col min="10504" max="10754" width="8.7265625" style="2"/>
    <col min="10755" max="10755" width="10.26953125" style="2" bestFit="1" customWidth="1"/>
    <col min="10756" max="10756" width="8.7265625" style="2"/>
    <col min="10757" max="10757" width="9.26953125" style="2" customWidth="1"/>
    <col min="10758" max="10759" width="9.36328125" style="2" bestFit="1" customWidth="1"/>
    <col min="10760" max="11010" width="8.7265625" style="2"/>
    <col min="11011" max="11011" width="10.26953125" style="2" bestFit="1" customWidth="1"/>
    <col min="11012" max="11012" width="8.7265625" style="2"/>
    <col min="11013" max="11013" width="9.26953125" style="2" customWidth="1"/>
    <col min="11014" max="11015" width="9.36328125" style="2" bestFit="1" customWidth="1"/>
    <col min="11016" max="11266" width="8.7265625" style="2"/>
    <col min="11267" max="11267" width="10.26953125" style="2" bestFit="1" customWidth="1"/>
    <col min="11268" max="11268" width="8.7265625" style="2"/>
    <col min="11269" max="11269" width="9.26953125" style="2" customWidth="1"/>
    <col min="11270" max="11271" width="9.36328125" style="2" bestFit="1" customWidth="1"/>
    <col min="11272" max="11522" width="8.7265625" style="2"/>
    <col min="11523" max="11523" width="10.26953125" style="2" bestFit="1" customWidth="1"/>
    <col min="11524" max="11524" width="8.7265625" style="2"/>
    <col min="11525" max="11525" width="9.26953125" style="2" customWidth="1"/>
    <col min="11526" max="11527" width="9.36328125" style="2" bestFit="1" customWidth="1"/>
    <col min="11528" max="11778" width="8.7265625" style="2"/>
    <col min="11779" max="11779" width="10.26953125" style="2" bestFit="1" customWidth="1"/>
    <col min="11780" max="11780" width="8.7265625" style="2"/>
    <col min="11781" max="11781" width="9.26953125" style="2" customWidth="1"/>
    <col min="11782" max="11783" width="9.36328125" style="2" bestFit="1" customWidth="1"/>
    <col min="11784" max="12034" width="8.7265625" style="2"/>
    <col min="12035" max="12035" width="10.26953125" style="2" bestFit="1" customWidth="1"/>
    <col min="12036" max="12036" width="8.7265625" style="2"/>
    <col min="12037" max="12037" width="9.26953125" style="2" customWidth="1"/>
    <col min="12038" max="12039" width="9.36328125" style="2" bestFit="1" customWidth="1"/>
    <col min="12040" max="12290" width="8.7265625" style="2"/>
    <col min="12291" max="12291" width="10.26953125" style="2" bestFit="1" customWidth="1"/>
    <col min="12292" max="12292" width="8.7265625" style="2"/>
    <col min="12293" max="12293" width="9.26953125" style="2" customWidth="1"/>
    <col min="12294" max="12295" width="9.36328125" style="2" bestFit="1" customWidth="1"/>
    <col min="12296" max="12546" width="8.7265625" style="2"/>
    <col min="12547" max="12547" width="10.26953125" style="2" bestFit="1" customWidth="1"/>
    <col min="12548" max="12548" width="8.7265625" style="2"/>
    <col min="12549" max="12549" width="9.26953125" style="2" customWidth="1"/>
    <col min="12550" max="12551" width="9.36328125" style="2" bestFit="1" customWidth="1"/>
    <col min="12552" max="12802" width="8.7265625" style="2"/>
    <col min="12803" max="12803" width="10.26953125" style="2" bestFit="1" customWidth="1"/>
    <col min="12804" max="12804" width="8.7265625" style="2"/>
    <col min="12805" max="12805" width="9.26953125" style="2" customWidth="1"/>
    <col min="12806" max="12807" width="9.36328125" style="2" bestFit="1" customWidth="1"/>
    <col min="12808" max="13058" width="8.7265625" style="2"/>
    <col min="13059" max="13059" width="10.26953125" style="2" bestFit="1" customWidth="1"/>
    <col min="13060" max="13060" width="8.7265625" style="2"/>
    <col min="13061" max="13061" width="9.26953125" style="2" customWidth="1"/>
    <col min="13062" max="13063" width="9.36328125" style="2" bestFit="1" customWidth="1"/>
    <col min="13064" max="13314" width="8.7265625" style="2"/>
    <col min="13315" max="13315" width="10.26953125" style="2" bestFit="1" customWidth="1"/>
    <col min="13316" max="13316" width="8.7265625" style="2"/>
    <col min="13317" max="13317" width="9.26953125" style="2" customWidth="1"/>
    <col min="13318" max="13319" width="9.36328125" style="2" bestFit="1" customWidth="1"/>
    <col min="13320" max="13570" width="8.7265625" style="2"/>
    <col min="13571" max="13571" width="10.26953125" style="2" bestFit="1" customWidth="1"/>
    <col min="13572" max="13572" width="8.7265625" style="2"/>
    <col min="13573" max="13573" width="9.26953125" style="2" customWidth="1"/>
    <col min="13574" max="13575" width="9.36328125" style="2" bestFit="1" customWidth="1"/>
    <col min="13576" max="13826" width="8.7265625" style="2"/>
    <col min="13827" max="13827" width="10.26953125" style="2" bestFit="1" customWidth="1"/>
    <col min="13828" max="13828" width="8.7265625" style="2"/>
    <col min="13829" max="13829" width="9.26953125" style="2" customWidth="1"/>
    <col min="13830" max="13831" width="9.36328125" style="2" bestFit="1" customWidth="1"/>
    <col min="13832" max="14082" width="8.7265625" style="2"/>
    <col min="14083" max="14083" width="10.26953125" style="2" bestFit="1" customWidth="1"/>
    <col min="14084" max="14084" width="8.7265625" style="2"/>
    <col min="14085" max="14085" width="9.26953125" style="2" customWidth="1"/>
    <col min="14086" max="14087" width="9.36328125" style="2" bestFit="1" customWidth="1"/>
    <col min="14088" max="14338" width="8.7265625" style="2"/>
    <col min="14339" max="14339" width="10.26953125" style="2" bestFit="1" customWidth="1"/>
    <col min="14340" max="14340" width="8.7265625" style="2"/>
    <col min="14341" max="14341" width="9.26953125" style="2" customWidth="1"/>
    <col min="14342" max="14343" width="9.36328125" style="2" bestFit="1" customWidth="1"/>
    <col min="14344" max="14594" width="8.7265625" style="2"/>
    <col min="14595" max="14595" width="10.26953125" style="2" bestFit="1" customWidth="1"/>
    <col min="14596" max="14596" width="8.7265625" style="2"/>
    <col min="14597" max="14597" width="9.26953125" style="2" customWidth="1"/>
    <col min="14598" max="14599" width="9.36328125" style="2" bestFit="1" customWidth="1"/>
    <col min="14600" max="14850" width="8.7265625" style="2"/>
    <col min="14851" max="14851" width="10.26953125" style="2" bestFit="1" customWidth="1"/>
    <col min="14852" max="14852" width="8.7265625" style="2"/>
    <col min="14853" max="14853" width="9.26953125" style="2" customWidth="1"/>
    <col min="14854" max="14855" width="9.36328125" style="2" bestFit="1" customWidth="1"/>
    <col min="14856" max="15106" width="8.7265625" style="2"/>
    <col min="15107" max="15107" width="10.26953125" style="2" bestFit="1" customWidth="1"/>
    <col min="15108" max="15108" width="8.7265625" style="2"/>
    <col min="15109" max="15109" width="9.26953125" style="2" customWidth="1"/>
    <col min="15110" max="15111" width="9.36328125" style="2" bestFit="1" customWidth="1"/>
    <col min="15112" max="15362" width="8.7265625" style="2"/>
    <col min="15363" max="15363" width="10.26953125" style="2" bestFit="1" customWidth="1"/>
    <col min="15364" max="15364" width="8.7265625" style="2"/>
    <col min="15365" max="15365" width="9.26953125" style="2" customWidth="1"/>
    <col min="15366" max="15367" width="9.36328125" style="2" bestFit="1" customWidth="1"/>
    <col min="15368" max="15618" width="8.7265625" style="2"/>
    <col min="15619" max="15619" width="10.26953125" style="2" bestFit="1" customWidth="1"/>
    <col min="15620" max="15620" width="8.7265625" style="2"/>
    <col min="15621" max="15621" width="9.26953125" style="2" customWidth="1"/>
    <col min="15622" max="15623" width="9.36328125" style="2" bestFit="1" customWidth="1"/>
    <col min="15624" max="15874" width="8.7265625" style="2"/>
    <col min="15875" max="15875" width="10.26953125" style="2" bestFit="1" customWidth="1"/>
    <col min="15876" max="15876" width="8.7265625" style="2"/>
    <col min="15877" max="15877" width="9.26953125" style="2" customWidth="1"/>
    <col min="15878" max="15879" width="9.36328125" style="2" bestFit="1" customWidth="1"/>
    <col min="15880" max="16130" width="8.7265625" style="2"/>
    <col min="16131" max="16131" width="10.26953125" style="2" bestFit="1" customWidth="1"/>
    <col min="16132" max="16132" width="8.7265625" style="2"/>
    <col min="16133" max="16133" width="9.26953125" style="2" customWidth="1"/>
    <col min="16134" max="16135" width="9.36328125" style="2" bestFit="1" customWidth="1"/>
    <col min="16136" max="16384" width="8.7265625" style="2"/>
  </cols>
  <sheetData>
    <row r="1" spans="1:33" ht="23.5" x14ac:dyDescent="0.35">
      <c r="A1" s="1" t="s">
        <v>0</v>
      </c>
    </row>
    <row r="2" spans="1:33" ht="15" customHeight="1" x14ac:dyDescent="0.35">
      <c r="A2" s="1"/>
    </row>
    <row r="3" spans="1:33" ht="15" customHeight="1" x14ac:dyDescent="0.35">
      <c r="A3" s="3" t="s">
        <v>1</v>
      </c>
    </row>
    <row r="4" spans="1:33" ht="15" customHeight="1" x14ac:dyDescent="0.35"/>
    <row r="5" spans="1:33" s="4" customFormat="1" ht="14.5" x14ac:dyDescent="0.35">
      <c r="A5" s="3" t="s">
        <v>2</v>
      </c>
    </row>
    <row r="6" spans="1:33" s="4" customFormat="1" ht="14.5" x14ac:dyDescent="0.35"/>
    <row r="7" spans="1:33" s="5" customFormat="1" ht="18" customHeight="1" x14ac:dyDescent="0.35">
      <c r="B7" s="6" t="s">
        <v>3</v>
      </c>
      <c r="C7" s="7">
        <v>2015</v>
      </c>
      <c r="D7" s="7">
        <v>2016</v>
      </c>
      <c r="E7" s="7">
        <v>2017</v>
      </c>
      <c r="F7" s="7">
        <v>2018</v>
      </c>
      <c r="G7" s="7">
        <v>2019</v>
      </c>
      <c r="H7" s="7">
        <v>2020</v>
      </c>
      <c r="I7" s="7">
        <v>2021</v>
      </c>
      <c r="J7" s="7">
        <v>2022</v>
      </c>
      <c r="K7" s="7">
        <v>2023</v>
      </c>
      <c r="L7" s="7">
        <v>2024</v>
      </c>
      <c r="M7" s="7">
        <v>2025</v>
      </c>
      <c r="N7" s="7">
        <v>2026</v>
      </c>
      <c r="O7" s="7">
        <v>2027</v>
      </c>
      <c r="P7" s="7">
        <v>2028</v>
      </c>
      <c r="Q7" s="7">
        <v>2029</v>
      </c>
      <c r="R7" s="7">
        <v>2030</v>
      </c>
      <c r="S7" s="7">
        <v>2031</v>
      </c>
      <c r="T7" s="7">
        <v>2032</v>
      </c>
      <c r="U7" s="7">
        <v>2033</v>
      </c>
      <c r="V7" s="7">
        <v>2034</v>
      </c>
      <c r="W7" s="7">
        <v>2035</v>
      </c>
      <c r="X7" s="7">
        <v>2036</v>
      </c>
      <c r="Y7" s="7">
        <v>2037</v>
      </c>
      <c r="Z7" s="7">
        <v>2038</v>
      </c>
      <c r="AA7" s="7">
        <v>2039</v>
      </c>
      <c r="AB7" s="7">
        <v>2040</v>
      </c>
      <c r="AC7" s="7">
        <v>2041</v>
      </c>
      <c r="AD7" s="7">
        <v>2042</v>
      </c>
    </row>
    <row r="8" spans="1:33" s="4" customFormat="1" ht="18" customHeight="1" x14ac:dyDescent="0.35">
      <c r="B8" s="8" t="s">
        <v>4</v>
      </c>
      <c r="C8" s="9">
        <v>2790.3065913601458</v>
      </c>
      <c r="D8" s="9">
        <v>213.36564616913256</v>
      </c>
      <c r="E8" s="9">
        <v>8493.4977407955193</v>
      </c>
      <c r="F8" s="9">
        <v>11182.235065204415</v>
      </c>
      <c r="G8" s="9">
        <v>11271.984851361507</v>
      </c>
      <c r="H8" s="9">
        <v>11338.430529339455</v>
      </c>
      <c r="I8" s="9">
        <v>11410.042895289402</v>
      </c>
      <c r="J8" s="9">
        <v>11485.214827236043</v>
      </c>
      <c r="K8" s="9">
        <v>11548.755194277475</v>
      </c>
      <c r="L8" s="9">
        <v>11638.825618811876</v>
      </c>
      <c r="M8" s="9">
        <v>11686.595132196162</v>
      </c>
      <c r="N8" s="9">
        <v>11805.937739590368</v>
      </c>
      <c r="O8" s="9">
        <v>11854.138900062069</v>
      </c>
      <c r="P8" s="9">
        <v>11962.231729929847</v>
      </c>
      <c r="Q8" s="9">
        <v>12000.219557494007</v>
      </c>
      <c r="R8" s="9">
        <v>12100.029213181044</v>
      </c>
      <c r="S8" s="9">
        <v>12221.359432460036</v>
      </c>
      <c r="T8" s="9">
        <v>12253.793249208895</v>
      </c>
      <c r="U8" s="9">
        <v>12335.180153325968</v>
      </c>
      <c r="V8" s="9">
        <v>12466.840830549114</v>
      </c>
      <c r="W8" s="9">
        <v>12616.004266375036</v>
      </c>
      <c r="X8" s="9">
        <v>12662.136240420552</v>
      </c>
      <c r="Y8" s="9">
        <v>12689.086052983874</v>
      </c>
      <c r="Z8" s="9">
        <v>12840.804004308029</v>
      </c>
      <c r="AA8" s="9">
        <v>13014.888306169385</v>
      </c>
      <c r="AB8" s="9">
        <v>13015.726452998762</v>
      </c>
      <c r="AC8" s="9">
        <v>12068.366159808611</v>
      </c>
      <c r="AD8" s="9">
        <v>5222.4653893887398</v>
      </c>
      <c r="AE8" s="10"/>
      <c r="AF8" s="10"/>
      <c r="AG8" s="10"/>
    </row>
    <row r="9" spans="1:33" s="4" customFormat="1" ht="18" customHeight="1" x14ac:dyDescent="0.35">
      <c r="B9" s="8" t="s">
        <v>5</v>
      </c>
      <c r="C9" s="11">
        <v>18131.406818707364</v>
      </c>
      <c r="D9" s="11">
        <v>78728.02319105278</v>
      </c>
      <c r="E9" s="11">
        <v>5262.5857279995871</v>
      </c>
      <c r="F9" s="11">
        <v>2348.2974598486876</v>
      </c>
      <c r="G9" s="11">
        <v>2407.0048963449044</v>
      </c>
      <c r="H9" s="11">
        <v>2467.1800187535273</v>
      </c>
      <c r="I9" s="11">
        <v>2528.8595192223647</v>
      </c>
      <c r="J9" s="11">
        <v>2592.0810072029235</v>
      </c>
      <c r="K9" s="11">
        <v>2656.8830323829961</v>
      </c>
      <c r="L9" s="11">
        <v>2723.305108192571</v>
      </c>
      <c r="M9" s="11">
        <v>2791.387735897385</v>
      </c>
      <c r="N9" s="11">
        <v>2861.1724292948197</v>
      </c>
      <c r="O9" s="11">
        <v>2932.7017400271898</v>
      </c>
      <c r="P9" s="11">
        <v>3006.0192835278694</v>
      </c>
      <c r="Q9" s="11">
        <v>3081.1697656160659</v>
      </c>
      <c r="R9" s="11">
        <v>3158.1990097564671</v>
      </c>
      <c r="S9" s="11">
        <v>3237.1539850003787</v>
      </c>
      <c r="T9" s="11">
        <v>3318.0828346253875</v>
      </c>
      <c r="U9" s="11">
        <v>3401.0349054910221</v>
      </c>
      <c r="V9" s="11">
        <v>3486.0607781282974</v>
      </c>
      <c r="W9" s="11">
        <v>3573.2122975815037</v>
      </c>
      <c r="X9" s="11">
        <v>3662.5426050210413</v>
      </c>
      <c r="Y9" s="11">
        <v>3754.1061701465669</v>
      </c>
      <c r="Z9" s="11">
        <v>3847.9588244002312</v>
      </c>
      <c r="AA9" s="11">
        <v>3944.1577950102364</v>
      </c>
      <c r="AB9" s="11">
        <v>4042.7617398854918</v>
      </c>
      <c r="AC9" s="11">
        <v>4143.8307833826284</v>
      </c>
      <c r="AD9" s="11">
        <v>1176.9399050941661</v>
      </c>
      <c r="AF9" s="10"/>
    </row>
    <row r="10" spans="1:33" s="4" customFormat="1" ht="18" customHeight="1" x14ac:dyDescent="0.35">
      <c r="B10" s="3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F10" s="10"/>
    </row>
    <row r="11" spans="1:33" s="4" customFormat="1" ht="18" customHeight="1" x14ac:dyDescent="0.35">
      <c r="A11" s="3" t="s">
        <v>6</v>
      </c>
    </row>
    <row r="12" spans="1:33" s="5" customFormat="1" ht="18" customHeight="1" x14ac:dyDescent="0.35">
      <c r="B12" s="6" t="s">
        <v>7</v>
      </c>
      <c r="C12" s="7">
        <v>2015</v>
      </c>
      <c r="D12" s="7">
        <v>2016</v>
      </c>
      <c r="E12" s="7">
        <v>2017</v>
      </c>
      <c r="F12" s="7">
        <v>2018</v>
      </c>
      <c r="G12" s="7">
        <v>2019</v>
      </c>
      <c r="H12" s="7">
        <v>2020</v>
      </c>
      <c r="I12" s="7">
        <v>2021</v>
      </c>
      <c r="J12" s="7">
        <v>2022</v>
      </c>
      <c r="K12" s="7">
        <v>2023</v>
      </c>
      <c r="L12" s="7">
        <v>2024</v>
      </c>
      <c r="M12" s="7">
        <v>2025</v>
      </c>
      <c r="N12" s="7">
        <v>2026</v>
      </c>
      <c r="O12" s="7">
        <v>2027</v>
      </c>
      <c r="P12" s="7">
        <v>2028</v>
      </c>
      <c r="Q12" s="7">
        <v>2029</v>
      </c>
      <c r="R12" s="7">
        <v>2030</v>
      </c>
      <c r="S12" s="7">
        <v>2031</v>
      </c>
      <c r="T12" s="7">
        <v>2032</v>
      </c>
      <c r="U12" s="7">
        <v>2033</v>
      </c>
      <c r="V12" s="7">
        <v>2034</v>
      </c>
      <c r="W12" s="7">
        <v>2035</v>
      </c>
      <c r="X12" s="7">
        <v>2036</v>
      </c>
      <c r="Y12" s="7">
        <v>2037</v>
      </c>
      <c r="Z12" s="7">
        <v>2038</v>
      </c>
      <c r="AA12" s="7">
        <v>2039</v>
      </c>
      <c r="AB12" s="7">
        <v>2040</v>
      </c>
      <c r="AC12" s="7">
        <v>2041</v>
      </c>
      <c r="AD12" s="7">
        <v>2042</v>
      </c>
      <c r="AE12" s="13"/>
    </row>
    <row r="13" spans="1:33" s="4" customFormat="1" ht="18" customHeight="1" x14ac:dyDescent="0.35">
      <c r="B13" s="8" t="s">
        <v>8</v>
      </c>
      <c r="C13" s="9">
        <f>C8</f>
        <v>2790.3065913601458</v>
      </c>
      <c r="D13" s="9">
        <f t="shared" ref="D13:AB14" si="0">D8+C13</f>
        <v>3003.6722375292784</v>
      </c>
      <c r="E13" s="9">
        <f t="shared" si="0"/>
        <v>11497.169978324797</v>
      </c>
      <c r="F13" s="9">
        <f t="shared" si="0"/>
        <v>22679.405043529212</v>
      </c>
      <c r="G13" s="9">
        <f t="shared" si="0"/>
        <v>33951.389894890715</v>
      </c>
      <c r="H13" s="9">
        <f t="shared" si="0"/>
        <v>45289.820424230173</v>
      </c>
      <c r="I13" s="9">
        <f t="shared" si="0"/>
        <v>56699.863319519573</v>
      </c>
      <c r="J13" s="9">
        <f t="shared" si="0"/>
        <v>68185.078146755608</v>
      </c>
      <c r="K13" s="9">
        <f t="shared" si="0"/>
        <v>79733.833341033082</v>
      </c>
      <c r="L13" s="9">
        <f t="shared" si="0"/>
        <v>91372.658959844965</v>
      </c>
      <c r="M13" s="9">
        <f t="shared" si="0"/>
        <v>103059.25409204113</v>
      </c>
      <c r="N13" s="9">
        <f t="shared" si="0"/>
        <v>114865.1918316315</v>
      </c>
      <c r="O13" s="9">
        <f t="shared" si="0"/>
        <v>126719.33073169357</v>
      </c>
      <c r="P13" s="9">
        <f t="shared" si="0"/>
        <v>138681.56246162343</v>
      </c>
      <c r="Q13" s="9">
        <f t="shared" si="0"/>
        <v>150681.78201911744</v>
      </c>
      <c r="R13" s="9">
        <f t="shared" si="0"/>
        <v>162781.8112322985</v>
      </c>
      <c r="S13" s="9">
        <f t="shared" si="0"/>
        <v>175003.17066475854</v>
      </c>
      <c r="T13" s="9">
        <f t="shared" si="0"/>
        <v>187256.96391396743</v>
      </c>
      <c r="U13" s="9">
        <f t="shared" si="0"/>
        <v>199592.14406729338</v>
      </c>
      <c r="V13" s="9">
        <f t="shared" si="0"/>
        <v>212058.98489784249</v>
      </c>
      <c r="W13" s="9">
        <f t="shared" si="0"/>
        <v>224674.98916421752</v>
      </c>
      <c r="X13" s="9">
        <f t="shared" si="0"/>
        <v>237337.12540463806</v>
      </c>
      <c r="Y13" s="9">
        <f t="shared" si="0"/>
        <v>250026.21145762195</v>
      </c>
      <c r="Z13" s="9">
        <f t="shared" si="0"/>
        <v>262867.01546192996</v>
      </c>
      <c r="AA13" s="9">
        <f t="shared" si="0"/>
        <v>275881.90376809932</v>
      </c>
      <c r="AB13" s="9">
        <f t="shared" si="0"/>
        <v>288897.63022109808</v>
      </c>
      <c r="AC13" s="9">
        <f>AC8+AB13</f>
        <v>300965.99638090667</v>
      </c>
      <c r="AD13" s="9">
        <f>AD8+AC13</f>
        <v>306188.4617702954</v>
      </c>
      <c r="AE13" s="14"/>
    </row>
    <row r="14" spans="1:33" s="4" customFormat="1" ht="18" customHeight="1" x14ac:dyDescent="0.35">
      <c r="B14" s="8" t="s">
        <v>9</v>
      </c>
      <c r="C14" s="11">
        <f>C9</f>
        <v>18131.406818707364</v>
      </c>
      <c r="D14" s="15">
        <f>D9+C14</f>
        <v>96859.430009760137</v>
      </c>
      <c r="E14" s="15">
        <f t="shared" si="0"/>
        <v>102122.01573775972</v>
      </c>
      <c r="F14" s="15">
        <f t="shared" si="0"/>
        <v>104470.31319760841</v>
      </c>
      <c r="G14" s="15">
        <f t="shared" si="0"/>
        <v>106877.31809395332</v>
      </c>
      <c r="H14" s="15">
        <f t="shared" si="0"/>
        <v>109344.49811270685</v>
      </c>
      <c r="I14" s="15">
        <f t="shared" si="0"/>
        <v>111873.3576319292</v>
      </c>
      <c r="J14" s="15">
        <f t="shared" si="0"/>
        <v>114465.43863913213</v>
      </c>
      <c r="K14" s="15">
        <f t="shared" si="0"/>
        <v>117122.32167151512</v>
      </c>
      <c r="L14" s="15">
        <f t="shared" si="0"/>
        <v>119845.62677970769</v>
      </c>
      <c r="M14" s="15">
        <f t="shared" si="0"/>
        <v>122637.01451560507</v>
      </c>
      <c r="N14" s="15">
        <f t="shared" si="0"/>
        <v>125498.18694489989</v>
      </c>
      <c r="O14" s="15">
        <f t="shared" si="0"/>
        <v>128430.88868492708</v>
      </c>
      <c r="P14" s="15">
        <f t="shared" si="0"/>
        <v>131436.90796845494</v>
      </c>
      <c r="Q14" s="15">
        <f t="shared" si="0"/>
        <v>134518.077734071</v>
      </c>
      <c r="R14" s="15">
        <f t="shared" si="0"/>
        <v>137676.27674382748</v>
      </c>
      <c r="S14" s="15">
        <f t="shared" si="0"/>
        <v>140913.43072882787</v>
      </c>
      <c r="T14" s="15">
        <f t="shared" si="0"/>
        <v>144231.51356345325</v>
      </c>
      <c r="U14" s="15">
        <f t="shared" si="0"/>
        <v>147632.54846894427</v>
      </c>
      <c r="V14" s="15">
        <f t="shared" si="0"/>
        <v>151118.60924707257</v>
      </c>
      <c r="W14" s="15">
        <f t="shared" si="0"/>
        <v>154691.82154465409</v>
      </c>
      <c r="X14" s="15">
        <f t="shared" si="0"/>
        <v>158354.36414967512</v>
      </c>
      <c r="Y14" s="15">
        <f t="shared" si="0"/>
        <v>162108.4703198217</v>
      </c>
      <c r="Z14" s="15">
        <f t="shared" si="0"/>
        <v>165956.42914422194</v>
      </c>
      <c r="AA14" s="15">
        <f t="shared" si="0"/>
        <v>169900.58693923219</v>
      </c>
      <c r="AB14" s="15">
        <f t="shared" si="0"/>
        <v>173943.34867911768</v>
      </c>
      <c r="AC14" s="15">
        <f t="shared" ref="AC14:AD14" si="1">AC9+AB14</f>
        <v>178087.17946250032</v>
      </c>
      <c r="AD14" s="15">
        <f t="shared" si="1"/>
        <v>179264.11936759448</v>
      </c>
      <c r="AE14" s="16"/>
    </row>
    <row r="15" spans="1:33" s="4" customFormat="1" ht="18" customHeight="1" x14ac:dyDescent="0.35">
      <c r="B15" s="8" t="s">
        <v>10</v>
      </c>
      <c r="C15" s="17"/>
      <c r="D15" s="18">
        <f>J22</f>
        <v>436.53</v>
      </c>
      <c r="E15" s="18">
        <f>J23</f>
        <v>2821.7757499999998</v>
      </c>
      <c r="F15" s="18">
        <f>J24</f>
        <v>5223.3663937499996</v>
      </c>
      <c r="G15" s="18">
        <f>J25</f>
        <v>7554.64855359375</v>
      </c>
      <c r="H15" s="18">
        <f>J26</f>
        <v>9813.8645174335943</v>
      </c>
      <c r="I15" s="18">
        <f>J27</f>
        <v>11999.212630369435</v>
      </c>
      <c r="J15" s="18">
        <f>J28</f>
        <v>14108.846196128672</v>
      </c>
      <c r="K15" s="18">
        <f>J29</f>
        <v>16140.872351031891</v>
      </c>
      <c r="L15" s="18">
        <f>J30</f>
        <v>18093.35090980769</v>
      </c>
      <c r="M15" s="18">
        <f>J31</f>
        <v>19964.293182552883</v>
      </c>
      <c r="N15" s="18">
        <f>J32</f>
        <v>21751.660762116706</v>
      </c>
      <c r="O15" s="18">
        <f>J33</f>
        <v>23453.364281169626</v>
      </c>
      <c r="P15" s="18">
        <f>J34</f>
        <v>25067.262138198868</v>
      </c>
      <c r="Q15" s="18">
        <f>J35</f>
        <v>26591.159191653842</v>
      </c>
      <c r="R15" s="18">
        <f>J36</f>
        <v>28022.805421445191</v>
      </c>
      <c r="S15" s="18">
        <f>J37</f>
        <v>29359.894556981326</v>
      </c>
      <c r="T15" s="18">
        <f>J38</f>
        <v>30600.062670905863</v>
      </c>
      <c r="U15" s="18">
        <f>J39</f>
        <v>31740.886737678513</v>
      </c>
      <c r="V15" s="18">
        <f>J40</f>
        <v>32779.883156120479</v>
      </c>
      <c r="W15" s="18">
        <f>J41</f>
        <v>33714.506235023495</v>
      </c>
      <c r="X15" s="18">
        <f>J42</f>
        <v>34542.146640899089</v>
      </c>
      <c r="Y15" s="18">
        <f>J43</f>
        <v>35260.12980692157</v>
      </c>
      <c r="Z15" s="18">
        <f>J44</f>
        <v>35865.714302094617</v>
      </c>
      <c r="AA15" s="18">
        <f>J45</f>
        <v>36356.090159646985</v>
      </c>
      <c r="AB15" s="18">
        <f>J46</f>
        <v>36728.377163638164</v>
      </c>
      <c r="AC15" s="18">
        <f>J47</f>
        <v>36979.623092729125</v>
      </c>
      <c r="AD15" s="18">
        <f>J48</f>
        <v>37106.801920047365</v>
      </c>
    </row>
    <row r="16" spans="1:33" s="4" customFormat="1" ht="18" customHeight="1" x14ac:dyDescent="0.35">
      <c r="B16" s="8" t="s">
        <v>11</v>
      </c>
      <c r="C16" s="11">
        <f>C14</f>
        <v>18131.406818707364</v>
      </c>
      <c r="D16" s="9">
        <f t="shared" ref="D16:AD16" si="2">D14+D15</f>
        <v>97295.960009760136</v>
      </c>
      <c r="E16" s="9">
        <f t="shared" si="2"/>
        <v>104943.79148775972</v>
      </c>
      <c r="F16" s="9">
        <f t="shared" si="2"/>
        <v>109693.67959135841</v>
      </c>
      <c r="G16" s="9">
        <f>G14+G15</f>
        <v>114431.96664754707</v>
      </c>
      <c r="H16" s="9">
        <f t="shared" si="2"/>
        <v>119158.36263014044</v>
      </c>
      <c r="I16" s="9">
        <f>I14+I15</f>
        <v>123872.57026229864</v>
      </c>
      <c r="J16" s="9">
        <f t="shared" si="2"/>
        <v>128574.2848352608</v>
      </c>
      <c r="K16" s="9">
        <f t="shared" si="2"/>
        <v>133263.19402254702</v>
      </c>
      <c r="L16" s="9">
        <f t="shared" si="2"/>
        <v>137938.97768951539</v>
      </c>
      <c r="M16" s="9">
        <f t="shared" si="2"/>
        <v>142601.30769815797</v>
      </c>
      <c r="N16" s="9">
        <f t="shared" si="2"/>
        <v>147249.8477070166</v>
      </c>
      <c r="O16" s="9">
        <f t="shared" si="2"/>
        <v>151884.25296609671</v>
      </c>
      <c r="P16" s="9">
        <f t="shared" si="2"/>
        <v>156504.17010665379</v>
      </c>
      <c r="Q16" s="9">
        <f>Q14+Q15</f>
        <v>161109.23692572484</v>
      </c>
      <c r="R16" s="9">
        <f t="shared" si="2"/>
        <v>165699.08216527267</v>
      </c>
      <c r="S16" s="9">
        <f t="shared" si="2"/>
        <v>170273.3252858092</v>
      </c>
      <c r="T16" s="9">
        <f t="shared" si="2"/>
        <v>174831.57623435912</v>
      </c>
      <c r="U16" s="9">
        <f t="shared" si="2"/>
        <v>179373.43520662279</v>
      </c>
      <c r="V16" s="9">
        <f t="shared" si="2"/>
        <v>183898.49240319306</v>
      </c>
      <c r="W16" s="9">
        <f t="shared" si="2"/>
        <v>188406.32777967758</v>
      </c>
      <c r="X16" s="9">
        <f t="shared" si="2"/>
        <v>192896.51079057422</v>
      </c>
      <c r="Y16" s="9">
        <f t="shared" si="2"/>
        <v>197368.60012674326</v>
      </c>
      <c r="Z16" s="9">
        <f t="shared" si="2"/>
        <v>201822.14344631656</v>
      </c>
      <c r="AA16" s="9">
        <f t="shared" si="2"/>
        <v>206256.67709887918</v>
      </c>
      <c r="AB16" s="9">
        <f t="shared" si="2"/>
        <v>210671.72584275584</v>
      </c>
      <c r="AC16" s="9">
        <f t="shared" si="2"/>
        <v>215066.80255522946</v>
      </c>
      <c r="AD16" s="9">
        <f t="shared" si="2"/>
        <v>216370.92128764186</v>
      </c>
      <c r="AE16" s="16"/>
    </row>
    <row r="17" spans="1:30" s="4" customFormat="1" ht="14.5" x14ac:dyDescent="0.35"/>
    <row r="18" spans="1:30" s="4" customFormat="1" ht="14.5" x14ac:dyDescent="0.35">
      <c r="A18" s="3" t="s">
        <v>12</v>
      </c>
      <c r="AD18" s="19"/>
    </row>
    <row r="19" spans="1:30" s="4" customFormat="1" ht="14.5" x14ac:dyDescent="0.35">
      <c r="A19" s="3"/>
      <c r="AD19" s="19"/>
    </row>
    <row r="20" spans="1:30" s="4" customFormat="1" ht="14.5" x14ac:dyDescent="0.35">
      <c r="B20" s="3" t="s">
        <v>13</v>
      </c>
    </row>
    <row r="21" spans="1:30" s="4" customFormat="1" ht="19.899999999999999" customHeight="1" x14ac:dyDescent="0.35">
      <c r="B21" s="7" t="s">
        <v>14</v>
      </c>
      <c r="C21" s="7" t="s">
        <v>15</v>
      </c>
      <c r="D21" s="7" t="s">
        <v>10</v>
      </c>
      <c r="E21" s="7" t="s">
        <v>15</v>
      </c>
      <c r="F21" s="7" t="s">
        <v>10</v>
      </c>
      <c r="G21" s="7" t="s">
        <v>15</v>
      </c>
      <c r="H21" s="7" t="s">
        <v>10</v>
      </c>
      <c r="I21" s="7" t="s">
        <v>16</v>
      </c>
      <c r="J21" s="7" t="s">
        <v>17</v>
      </c>
      <c r="Y21" s="34"/>
      <c r="Z21" s="35"/>
      <c r="AA21" s="35"/>
      <c r="AB21" s="35"/>
    </row>
    <row r="22" spans="1:30" s="4" customFormat="1" ht="19.899999999999999" customHeight="1" x14ac:dyDescent="0.35">
      <c r="B22" s="20">
        <v>2016</v>
      </c>
      <c r="C22" s="21">
        <v>460.57</v>
      </c>
      <c r="D22" s="21">
        <v>436.53</v>
      </c>
      <c r="E22" s="21">
        <v>0</v>
      </c>
      <c r="F22" s="21">
        <v>0</v>
      </c>
      <c r="G22" s="21">
        <v>0</v>
      </c>
      <c r="H22" s="21">
        <v>0</v>
      </c>
      <c r="I22" s="22">
        <f>D22+F22+H22</f>
        <v>436.53</v>
      </c>
      <c r="J22" s="21">
        <f>I22</f>
        <v>436.53</v>
      </c>
      <c r="K22" s="23"/>
      <c r="Y22" s="35"/>
      <c r="Z22" s="35"/>
      <c r="AA22" s="35"/>
      <c r="AB22" s="35"/>
    </row>
    <row r="23" spans="1:30" s="4" customFormat="1" ht="19.899999999999999" customHeight="1" x14ac:dyDescent="0.35">
      <c r="B23" s="20">
        <v>2017</v>
      </c>
      <c r="C23" s="21">
        <f>C22*1.025</f>
        <v>472.08424999999994</v>
      </c>
      <c r="D23" s="21">
        <f>D22-(C23-C22)</f>
        <v>425.01575000000003</v>
      </c>
      <c r="E23" s="22">
        <v>2177.3200000000002</v>
      </c>
      <c r="F23" s="22">
        <v>1960.23</v>
      </c>
      <c r="G23" s="21">
        <v>0</v>
      </c>
      <c r="H23" s="21">
        <v>0</v>
      </c>
      <c r="I23" s="22">
        <f>D23+F23+H23</f>
        <v>2385.24575</v>
      </c>
      <c r="J23" s="21">
        <f>J22+I23</f>
        <v>2821.7757499999998</v>
      </c>
      <c r="K23" s="23"/>
      <c r="Y23" s="35"/>
      <c r="Z23" s="35"/>
      <c r="AA23" s="35"/>
      <c r="AB23" s="35"/>
    </row>
    <row r="24" spans="1:30" s="4" customFormat="1" ht="19.899999999999999" customHeight="1" x14ac:dyDescent="0.35">
      <c r="B24" s="20">
        <v>2018</v>
      </c>
      <c r="C24" s="21">
        <f>C23*1.025</f>
        <v>483.88635624999989</v>
      </c>
      <c r="D24" s="21">
        <f>D23-(C24-C23)</f>
        <v>413.21364375000007</v>
      </c>
      <c r="E24" s="22">
        <f>E23*1.025</f>
        <v>2231.7530000000002</v>
      </c>
      <c r="F24" s="22">
        <f>F23-(E24-E23)</f>
        <v>1905.797</v>
      </c>
      <c r="G24" s="21">
        <v>96.7</v>
      </c>
      <c r="H24" s="21">
        <v>82.58</v>
      </c>
      <c r="I24" s="22">
        <f>D24+F24+H24</f>
        <v>2401.5906437499998</v>
      </c>
      <c r="J24" s="21">
        <f>J23+I24</f>
        <v>5223.3663937499996</v>
      </c>
      <c r="K24" s="23"/>
      <c r="Y24" s="35"/>
      <c r="Z24" s="35"/>
      <c r="AA24" s="35"/>
      <c r="AB24" s="35"/>
    </row>
    <row r="25" spans="1:30" s="4" customFormat="1" ht="19.899999999999999" customHeight="1" x14ac:dyDescent="0.35">
      <c r="B25" s="20">
        <v>2019</v>
      </c>
      <c r="C25" s="21">
        <f t="shared" ref="C25:C48" si="3">C24*1.025</f>
        <v>495.98351515624984</v>
      </c>
      <c r="D25" s="21">
        <f t="shared" ref="D25:D48" si="4">D24-(C25-C24)</f>
        <v>401.11648484375013</v>
      </c>
      <c r="E25" s="22">
        <f t="shared" ref="E25:E48" si="5">E24*1.025</f>
        <v>2287.5468249999999</v>
      </c>
      <c r="F25" s="22">
        <f t="shared" ref="F25:F48" si="6">F24-(E25-E24)</f>
        <v>1850.0031750000003</v>
      </c>
      <c r="G25" s="21">
        <f>G24*1.025</f>
        <v>99.117499999999993</v>
      </c>
      <c r="H25" s="21">
        <f>H24-(G25-G24)</f>
        <v>80.162500000000009</v>
      </c>
      <c r="I25" s="22">
        <f t="shared" ref="I25:I48" si="7">D25+F25+H25</f>
        <v>2331.2821598437504</v>
      </c>
      <c r="J25" s="21">
        <f t="shared" ref="J25:J48" si="8">J24+I25</f>
        <v>7554.64855359375</v>
      </c>
      <c r="K25" s="23"/>
      <c r="Y25" s="35"/>
      <c r="Z25" s="35"/>
      <c r="AA25" s="35"/>
      <c r="AB25" s="35"/>
    </row>
    <row r="26" spans="1:30" s="4" customFormat="1" ht="19.899999999999999" customHeight="1" x14ac:dyDescent="0.35">
      <c r="B26" s="20">
        <v>2020</v>
      </c>
      <c r="C26" s="21">
        <f t="shared" si="3"/>
        <v>508.38310303515601</v>
      </c>
      <c r="D26" s="21">
        <f t="shared" si="4"/>
        <v>388.71689696484395</v>
      </c>
      <c r="E26" s="22">
        <f t="shared" si="5"/>
        <v>2344.7354956249997</v>
      </c>
      <c r="F26" s="22">
        <f t="shared" si="6"/>
        <v>1792.8145043750005</v>
      </c>
      <c r="G26" s="21">
        <f t="shared" ref="G26:G48" si="9">G25*1.025</f>
        <v>101.59543749999999</v>
      </c>
      <c r="H26" s="21">
        <f t="shared" ref="H26:H48" si="10">H25-(G26-G25)</f>
        <v>77.684562500000013</v>
      </c>
      <c r="I26" s="22">
        <f t="shared" si="7"/>
        <v>2259.2159638398448</v>
      </c>
      <c r="J26" s="21">
        <f t="shared" si="8"/>
        <v>9813.8645174335943</v>
      </c>
      <c r="K26" s="23"/>
      <c r="Y26" s="35"/>
      <c r="Z26" s="35"/>
      <c r="AA26" s="35"/>
      <c r="AB26" s="35"/>
    </row>
    <row r="27" spans="1:30" s="4" customFormat="1" ht="19.899999999999999" customHeight="1" x14ac:dyDescent="0.35">
      <c r="B27" s="20">
        <v>2021</v>
      </c>
      <c r="C27" s="21">
        <f t="shared" si="3"/>
        <v>521.09268061103489</v>
      </c>
      <c r="D27" s="21">
        <f t="shared" si="4"/>
        <v>376.00731938896507</v>
      </c>
      <c r="E27" s="22">
        <f t="shared" si="5"/>
        <v>2403.3538830156244</v>
      </c>
      <c r="F27" s="22">
        <f>F26-(E27-E26)</f>
        <v>1734.1961169843757</v>
      </c>
      <c r="G27" s="21">
        <f t="shared" si="9"/>
        <v>104.13532343749998</v>
      </c>
      <c r="H27" s="21">
        <f t="shared" si="10"/>
        <v>75.144676562500024</v>
      </c>
      <c r="I27" s="22">
        <f t="shared" si="7"/>
        <v>2185.3481129358411</v>
      </c>
      <c r="J27" s="21">
        <f t="shared" si="8"/>
        <v>11999.212630369435</v>
      </c>
      <c r="K27" s="23"/>
      <c r="Y27" s="35"/>
      <c r="Z27" s="35"/>
      <c r="AA27" s="35"/>
      <c r="AB27" s="35"/>
    </row>
    <row r="28" spans="1:30" s="4" customFormat="1" ht="19.899999999999999" customHeight="1" x14ac:dyDescent="0.35">
      <c r="B28" s="20">
        <v>2022</v>
      </c>
      <c r="C28" s="21">
        <f t="shared" si="3"/>
        <v>534.11999762631069</v>
      </c>
      <c r="D28" s="21">
        <f t="shared" si="4"/>
        <v>362.98000237368927</v>
      </c>
      <c r="E28" s="22">
        <f t="shared" si="5"/>
        <v>2463.4377300910151</v>
      </c>
      <c r="F28" s="22">
        <f t="shared" si="6"/>
        <v>1674.1122699089851</v>
      </c>
      <c r="G28" s="21">
        <f t="shared" si="9"/>
        <v>106.73870652343747</v>
      </c>
      <c r="H28" s="21">
        <f t="shared" si="10"/>
        <v>72.541293476562529</v>
      </c>
      <c r="I28" s="22">
        <f t="shared" si="7"/>
        <v>2109.6335657592372</v>
      </c>
      <c r="J28" s="21">
        <f t="shared" si="8"/>
        <v>14108.846196128672</v>
      </c>
      <c r="K28" s="23"/>
      <c r="Y28" s="35"/>
      <c r="Z28" s="35"/>
      <c r="AA28" s="35"/>
      <c r="AB28" s="35"/>
    </row>
    <row r="29" spans="1:30" s="4" customFormat="1" ht="19.899999999999999" customHeight="1" x14ac:dyDescent="0.35">
      <c r="B29" s="20">
        <v>2023</v>
      </c>
      <c r="C29" s="21">
        <f t="shared" si="3"/>
        <v>547.47299756696839</v>
      </c>
      <c r="D29" s="21">
        <f t="shared" si="4"/>
        <v>349.62700243303158</v>
      </c>
      <c r="E29" s="22">
        <f t="shared" si="5"/>
        <v>2525.0236733432903</v>
      </c>
      <c r="F29" s="22">
        <f t="shared" si="6"/>
        <v>1612.5263266567099</v>
      </c>
      <c r="G29" s="21">
        <f t="shared" si="9"/>
        <v>109.40717418652341</v>
      </c>
      <c r="H29" s="21">
        <f t="shared" si="10"/>
        <v>69.872825813476595</v>
      </c>
      <c r="I29" s="22">
        <f t="shared" si="7"/>
        <v>2032.026154903218</v>
      </c>
      <c r="J29" s="21">
        <f t="shared" si="8"/>
        <v>16140.872351031891</v>
      </c>
      <c r="K29" s="23"/>
      <c r="Y29" s="35"/>
      <c r="Z29" s="35"/>
      <c r="AA29" s="35"/>
      <c r="AB29" s="35"/>
    </row>
    <row r="30" spans="1:30" s="4" customFormat="1" ht="19.899999999999999" customHeight="1" x14ac:dyDescent="0.35">
      <c r="B30" s="20">
        <v>2024</v>
      </c>
      <c r="C30" s="21">
        <f t="shared" si="3"/>
        <v>561.15982250614252</v>
      </c>
      <c r="D30" s="21">
        <f t="shared" si="4"/>
        <v>335.94017749385745</v>
      </c>
      <c r="E30" s="22">
        <f t="shared" si="5"/>
        <v>2588.1492651768722</v>
      </c>
      <c r="F30" s="22">
        <f t="shared" si="6"/>
        <v>1549.400734823128</v>
      </c>
      <c r="G30" s="21">
        <f t="shared" si="9"/>
        <v>112.14235354118648</v>
      </c>
      <c r="H30" s="21">
        <f t="shared" si="10"/>
        <v>67.137646458813521</v>
      </c>
      <c r="I30" s="22">
        <f t="shared" si="7"/>
        <v>1952.478558775799</v>
      </c>
      <c r="J30" s="21">
        <f t="shared" si="8"/>
        <v>18093.35090980769</v>
      </c>
      <c r="K30" s="23"/>
      <c r="Y30" s="35"/>
      <c r="Z30" s="35"/>
      <c r="AA30" s="35"/>
      <c r="AB30" s="35"/>
    </row>
    <row r="31" spans="1:30" s="4" customFormat="1" ht="19.899999999999999" customHeight="1" x14ac:dyDescent="0.35">
      <c r="B31" s="20">
        <v>2025</v>
      </c>
      <c r="C31" s="21">
        <f t="shared" si="3"/>
        <v>575.18881806879608</v>
      </c>
      <c r="D31" s="21">
        <f t="shared" si="4"/>
        <v>321.91118193120388</v>
      </c>
      <c r="E31" s="22">
        <f t="shared" si="5"/>
        <v>2652.852996806294</v>
      </c>
      <c r="F31" s="22">
        <f t="shared" si="6"/>
        <v>1484.6970031937062</v>
      </c>
      <c r="G31" s="21">
        <f t="shared" si="9"/>
        <v>114.94591237971613</v>
      </c>
      <c r="H31" s="21">
        <f t="shared" si="10"/>
        <v>64.334087620283867</v>
      </c>
      <c r="I31" s="22">
        <f t="shared" si="7"/>
        <v>1870.9422727451938</v>
      </c>
      <c r="J31" s="21">
        <f t="shared" si="8"/>
        <v>19964.293182552883</v>
      </c>
      <c r="K31" s="23"/>
      <c r="Y31" s="35"/>
      <c r="Z31" s="35"/>
      <c r="AA31" s="35"/>
      <c r="AB31" s="35"/>
    </row>
    <row r="32" spans="1:30" s="4" customFormat="1" ht="19.899999999999999" customHeight="1" x14ac:dyDescent="0.35">
      <c r="B32" s="20">
        <v>2026</v>
      </c>
      <c r="C32" s="21">
        <f t="shared" si="3"/>
        <v>589.56853852051597</v>
      </c>
      <c r="D32" s="21">
        <f t="shared" si="4"/>
        <v>307.53146147948399</v>
      </c>
      <c r="E32" s="22">
        <f t="shared" si="5"/>
        <v>2719.1743217264511</v>
      </c>
      <c r="F32" s="22">
        <f t="shared" si="6"/>
        <v>1418.3756782735491</v>
      </c>
      <c r="G32" s="21">
        <f t="shared" si="9"/>
        <v>117.81956018920903</v>
      </c>
      <c r="H32" s="21">
        <f t="shared" si="10"/>
        <v>61.460439810790973</v>
      </c>
      <c r="I32" s="22">
        <f t="shared" si="7"/>
        <v>1787.3675795638242</v>
      </c>
      <c r="J32" s="21">
        <f t="shared" si="8"/>
        <v>21751.660762116706</v>
      </c>
      <c r="K32" s="23"/>
      <c r="Y32" s="35"/>
      <c r="Z32" s="35"/>
      <c r="AA32" s="35"/>
      <c r="AB32" s="35"/>
    </row>
    <row r="33" spans="2:28" s="4" customFormat="1" ht="19.899999999999999" customHeight="1" x14ac:dyDescent="0.35">
      <c r="B33" s="20">
        <v>2027</v>
      </c>
      <c r="C33" s="21">
        <f t="shared" si="3"/>
        <v>604.30775198352887</v>
      </c>
      <c r="D33" s="21">
        <f t="shared" si="4"/>
        <v>292.79224801647109</v>
      </c>
      <c r="E33" s="22">
        <f t="shared" si="5"/>
        <v>2787.1536797696122</v>
      </c>
      <c r="F33" s="22">
        <f t="shared" si="6"/>
        <v>1350.396320230388</v>
      </c>
      <c r="G33" s="21">
        <f t="shared" si="9"/>
        <v>120.76504919393925</v>
      </c>
      <c r="H33" s="21">
        <f t="shared" si="10"/>
        <v>58.514950806060753</v>
      </c>
      <c r="I33" s="22">
        <f t="shared" si="7"/>
        <v>1701.70351905292</v>
      </c>
      <c r="J33" s="21">
        <f t="shared" si="8"/>
        <v>23453.364281169626</v>
      </c>
      <c r="K33" s="23"/>
      <c r="Y33" s="35"/>
      <c r="Z33" s="35"/>
      <c r="AA33" s="35"/>
      <c r="AB33" s="35"/>
    </row>
    <row r="34" spans="2:28" s="4" customFormat="1" ht="19.899999999999999" customHeight="1" x14ac:dyDescent="0.35">
      <c r="B34" s="20">
        <v>2028</v>
      </c>
      <c r="C34" s="21">
        <f t="shared" si="3"/>
        <v>619.41544578311709</v>
      </c>
      <c r="D34" s="21">
        <f t="shared" si="4"/>
        <v>277.68455421688287</v>
      </c>
      <c r="E34" s="22">
        <f t="shared" si="5"/>
        <v>2856.8325217638521</v>
      </c>
      <c r="F34" s="22">
        <f t="shared" si="6"/>
        <v>1280.7174782361481</v>
      </c>
      <c r="G34" s="21">
        <f t="shared" si="9"/>
        <v>123.78417542378772</v>
      </c>
      <c r="H34" s="21">
        <f t="shared" si="10"/>
        <v>55.495824576212286</v>
      </c>
      <c r="I34" s="22">
        <f t="shared" si="7"/>
        <v>1613.8978570292431</v>
      </c>
      <c r="J34" s="21">
        <f t="shared" si="8"/>
        <v>25067.262138198868</v>
      </c>
      <c r="K34" s="23"/>
      <c r="Y34" s="35"/>
      <c r="Z34" s="35"/>
      <c r="AA34" s="35"/>
      <c r="AB34" s="35"/>
    </row>
    <row r="35" spans="2:28" s="4" customFormat="1" ht="19.899999999999999" customHeight="1" x14ac:dyDescent="0.35">
      <c r="B35" s="20">
        <v>2029</v>
      </c>
      <c r="C35" s="21">
        <f t="shared" si="3"/>
        <v>634.90083192769498</v>
      </c>
      <c r="D35" s="21">
        <f t="shared" si="4"/>
        <v>262.19916807230499</v>
      </c>
      <c r="E35" s="22">
        <f t="shared" si="5"/>
        <v>2928.2533348079482</v>
      </c>
      <c r="F35" s="22">
        <f t="shared" si="6"/>
        <v>1209.2966651920519</v>
      </c>
      <c r="G35" s="21">
        <f t="shared" si="9"/>
        <v>126.87877980938239</v>
      </c>
      <c r="H35" s="21">
        <f t="shared" si="10"/>
        <v>52.401220190617607</v>
      </c>
      <c r="I35" s="22">
        <f t="shared" si="7"/>
        <v>1523.8970534549744</v>
      </c>
      <c r="J35" s="21">
        <f t="shared" si="8"/>
        <v>26591.159191653842</v>
      </c>
      <c r="K35" s="23"/>
      <c r="Y35" s="35"/>
      <c r="Z35" s="35"/>
      <c r="AA35" s="35"/>
      <c r="AB35" s="35"/>
    </row>
    <row r="36" spans="2:28" s="4" customFormat="1" ht="19.899999999999999" customHeight="1" x14ac:dyDescent="0.35">
      <c r="B36" s="20">
        <v>2030</v>
      </c>
      <c r="C36" s="21">
        <f t="shared" si="3"/>
        <v>650.77335272588732</v>
      </c>
      <c r="D36" s="21">
        <f t="shared" si="4"/>
        <v>246.32664727411264</v>
      </c>
      <c r="E36" s="22">
        <f t="shared" si="5"/>
        <v>3001.4596681781468</v>
      </c>
      <c r="F36" s="22">
        <f t="shared" si="6"/>
        <v>1136.0903318218534</v>
      </c>
      <c r="G36" s="21">
        <f t="shared" si="9"/>
        <v>130.05074930461694</v>
      </c>
      <c r="H36" s="21">
        <f t="shared" si="10"/>
        <v>49.229250695383058</v>
      </c>
      <c r="I36" s="22">
        <f t="shared" si="7"/>
        <v>1431.6462297913492</v>
      </c>
      <c r="J36" s="21">
        <f t="shared" si="8"/>
        <v>28022.805421445191</v>
      </c>
      <c r="K36" s="23"/>
      <c r="Y36" s="35"/>
      <c r="Z36" s="35"/>
      <c r="AA36" s="35"/>
      <c r="AB36" s="35"/>
    </row>
    <row r="37" spans="2:28" s="4" customFormat="1" ht="19.899999999999999" customHeight="1" x14ac:dyDescent="0.35">
      <c r="B37" s="20">
        <v>2031</v>
      </c>
      <c r="C37" s="21">
        <f t="shared" si="3"/>
        <v>667.0426865440345</v>
      </c>
      <c r="D37" s="21">
        <f t="shared" si="4"/>
        <v>230.05731345596547</v>
      </c>
      <c r="E37" s="22">
        <f t="shared" si="5"/>
        <v>3076.4961598826003</v>
      </c>
      <c r="F37" s="22">
        <f t="shared" si="6"/>
        <v>1061.0538401173999</v>
      </c>
      <c r="G37" s="21">
        <f t="shared" si="9"/>
        <v>133.30201803723236</v>
      </c>
      <c r="H37" s="21">
        <f t="shared" si="10"/>
        <v>45.977981962767643</v>
      </c>
      <c r="I37" s="22">
        <f t="shared" si="7"/>
        <v>1337.089135536133</v>
      </c>
      <c r="J37" s="21">
        <f t="shared" si="8"/>
        <v>29359.894556981326</v>
      </c>
      <c r="K37" s="23"/>
      <c r="Y37" s="35"/>
      <c r="Z37" s="35"/>
      <c r="AA37" s="35"/>
      <c r="AB37" s="35"/>
    </row>
    <row r="38" spans="2:28" s="4" customFormat="1" ht="19.899999999999999" customHeight="1" x14ac:dyDescent="0.35">
      <c r="B38" s="20">
        <v>2032</v>
      </c>
      <c r="C38" s="21">
        <f t="shared" si="3"/>
        <v>683.7187537076353</v>
      </c>
      <c r="D38" s="21">
        <f t="shared" si="4"/>
        <v>213.38124629236466</v>
      </c>
      <c r="E38" s="22">
        <f t="shared" si="5"/>
        <v>3153.4085638796651</v>
      </c>
      <c r="F38" s="22">
        <f t="shared" si="6"/>
        <v>984.14143612033513</v>
      </c>
      <c r="G38" s="21">
        <f t="shared" si="9"/>
        <v>136.63456848816315</v>
      </c>
      <c r="H38" s="21">
        <f t="shared" si="10"/>
        <v>42.645431511836847</v>
      </c>
      <c r="I38" s="22">
        <f t="shared" si="7"/>
        <v>1240.1681139245368</v>
      </c>
      <c r="J38" s="21">
        <f t="shared" si="8"/>
        <v>30600.062670905863</v>
      </c>
      <c r="K38" s="23"/>
      <c r="Y38" s="35"/>
      <c r="Z38" s="35"/>
      <c r="AA38" s="35"/>
      <c r="AB38" s="35"/>
    </row>
    <row r="39" spans="2:28" s="4" customFormat="1" ht="19.899999999999999" customHeight="1" x14ac:dyDescent="0.35">
      <c r="B39" s="20">
        <v>2033</v>
      </c>
      <c r="C39" s="21">
        <f t="shared" si="3"/>
        <v>700.81172255032607</v>
      </c>
      <c r="D39" s="21">
        <f t="shared" si="4"/>
        <v>196.2882774496739</v>
      </c>
      <c r="E39" s="22">
        <f t="shared" si="5"/>
        <v>3232.2437779766565</v>
      </c>
      <c r="F39" s="22">
        <f t="shared" si="6"/>
        <v>905.30622202334371</v>
      </c>
      <c r="G39" s="21">
        <f t="shared" si="9"/>
        <v>140.05043270036722</v>
      </c>
      <c r="H39" s="21">
        <f t="shared" si="10"/>
        <v>39.229567299632777</v>
      </c>
      <c r="I39" s="22">
        <f t="shared" si="7"/>
        <v>1140.8240667726504</v>
      </c>
      <c r="J39" s="21">
        <f t="shared" si="8"/>
        <v>31740.886737678513</v>
      </c>
      <c r="K39" s="23"/>
      <c r="Y39" s="35"/>
      <c r="Z39" s="35"/>
      <c r="AA39" s="35"/>
      <c r="AB39" s="35"/>
    </row>
    <row r="40" spans="2:28" s="4" customFormat="1" ht="19.899999999999999" customHeight="1" x14ac:dyDescent="0.35">
      <c r="B40" s="20">
        <v>2034</v>
      </c>
      <c r="C40" s="21">
        <f t="shared" si="3"/>
        <v>718.33201561408418</v>
      </c>
      <c r="D40" s="21">
        <f t="shared" si="4"/>
        <v>178.76798438591578</v>
      </c>
      <c r="E40" s="22">
        <f t="shared" si="5"/>
        <v>3313.0498724260724</v>
      </c>
      <c r="F40" s="22">
        <f t="shared" si="6"/>
        <v>824.50012757392778</v>
      </c>
      <c r="G40" s="21">
        <f t="shared" si="9"/>
        <v>143.5516935178764</v>
      </c>
      <c r="H40" s="21">
        <f t="shared" si="10"/>
        <v>35.7283064821236</v>
      </c>
      <c r="I40" s="22">
        <f t="shared" si="7"/>
        <v>1038.9964184419671</v>
      </c>
      <c r="J40" s="21">
        <f t="shared" si="8"/>
        <v>32779.883156120479</v>
      </c>
      <c r="K40" s="23"/>
      <c r="Y40" s="35"/>
      <c r="Z40" s="35"/>
      <c r="AA40" s="35"/>
      <c r="AB40" s="35"/>
    </row>
    <row r="41" spans="2:28" s="4" customFormat="1" ht="19.899999999999999" customHeight="1" x14ac:dyDescent="0.35">
      <c r="B41" s="20">
        <v>2035</v>
      </c>
      <c r="C41" s="21">
        <f t="shared" si="3"/>
        <v>736.29031600443625</v>
      </c>
      <c r="D41" s="21">
        <f t="shared" si="4"/>
        <v>160.80968399556372</v>
      </c>
      <c r="E41" s="22">
        <f t="shared" si="5"/>
        <v>3395.8761192367238</v>
      </c>
      <c r="F41" s="22">
        <f t="shared" si="6"/>
        <v>741.67388076327643</v>
      </c>
      <c r="G41" s="21">
        <f t="shared" si="9"/>
        <v>147.1404858558233</v>
      </c>
      <c r="H41" s="21">
        <f t="shared" si="10"/>
        <v>32.139514144176701</v>
      </c>
      <c r="I41" s="22">
        <f t="shared" si="7"/>
        <v>934.6230789030169</v>
      </c>
      <c r="J41" s="21">
        <f t="shared" si="8"/>
        <v>33714.506235023495</v>
      </c>
      <c r="K41" s="23"/>
    </row>
    <row r="42" spans="2:28" s="4" customFormat="1" ht="19.899999999999999" customHeight="1" x14ac:dyDescent="0.35">
      <c r="B42" s="20">
        <v>2036</v>
      </c>
      <c r="C42" s="21">
        <f t="shared" si="3"/>
        <v>754.69757390454708</v>
      </c>
      <c r="D42" s="21">
        <f t="shared" si="4"/>
        <v>142.40242609545288</v>
      </c>
      <c r="E42" s="22">
        <f t="shared" si="5"/>
        <v>3480.7730222176415</v>
      </c>
      <c r="F42" s="22">
        <f t="shared" si="6"/>
        <v>656.7769777823587</v>
      </c>
      <c r="G42" s="21">
        <f t="shared" si="9"/>
        <v>150.81899800221888</v>
      </c>
      <c r="H42" s="21">
        <f t="shared" si="10"/>
        <v>28.461001997781125</v>
      </c>
      <c r="I42" s="22">
        <f t="shared" si="7"/>
        <v>827.64040587559271</v>
      </c>
      <c r="J42" s="21">
        <f t="shared" si="8"/>
        <v>34542.146640899089</v>
      </c>
      <c r="K42" s="23"/>
    </row>
    <row r="43" spans="2:28" s="4" customFormat="1" ht="19.899999999999999" customHeight="1" x14ac:dyDescent="0.35">
      <c r="B43" s="20">
        <v>2037</v>
      </c>
      <c r="C43" s="21">
        <f t="shared" si="3"/>
        <v>773.56501325216072</v>
      </c>
      <c r="D43" s="21">
        <f t="shared" si="4"/>
        <v>123.53498674783924</v>
      </c>
      <c r="E43" s="22">
        <f t="shared" si="5"/>
        <v>3567.7923477730824</v>
      </c>
      <c r="F43" s="22">
        <f t="shared" si="6"/>
        <v>569.7576522269178</v>
      </c>
      <c r="G43" s="21">
        <f t="shared" si="9"/>
        <v>154.58947295227435</v>
      </c>
      <c r="H43" s="21">
        <f t="shared" si="10"/>
        <v>24.690527047725652</v>
      </c>
      <c r="I43" s="22">
        <f t="shared" si="7"/>
        <v>717.98316602248269</v>
      </c>
      <c r="J43" s="21">
        <f t="shared" si="8"/>
        <v>35260.12980692157</v>
      </c>
      <c r="K43" s="23"/>
    </row>
    <row r="44" spans="2:28" s="4" customFormat="1" ht="19.899999999999999" customHeight="1" x14ac:dyDescent="0.35">
      <c r="B44" s="20">
        <v>2038</v>
      </c>
      <c r="C44" s="21">
        <f t="shared" si="3"/>
        <v>792.90413858346471</v>
      </c>
      <c r="D44" s="21">
        <f t="shared" si="4"/>
        <v>104.19586141653525</v>
      </c>
      <c r="E44" s="22">
        <f t="shared" si="5"/>
        <v>3656.987156467409</v>
      </c>
      <c r="F44" s="22">
        <f t="shared" si="6"/>
        <v>480.56284353259116</v>
      </c>
      <c r="G44" s="21">
        <f t="shared" si="9"/>
        <v>158.4542097760812</v>
      </c>
      <c r="H44" s="21">
        <f t="shared" si="10"/>
        <v>20.825790223918801</v>
      </c>
      <c r="I44" s="22">
        <f t="shared" si="7"/>
        <v>605.5844951730453</v>
      </c>
      <c r="J44" s="21">
        <f t="shared" si="8"/>
        <v>35865.714302094617</v>
      </c>
      <c r="K44" s="23"/>
    </row>
    <row r="45" spans="2:28" s="4" customFormat="1" ht="19.899999999999999" customHeight="1" x14ac:dyDescent="0.35">
      <c r="B45" s="20">
        <v>2039</v>
      </c>
      <c r="C45" s="21">
        <f t="shared" si="3"/>
        <v>812.72674204805128</v>
      </c>
      <c r="D45" s="21">
        <f t="shared" si="4"/>
        <v>84.373257951948688</v>
      </c>
      <c r="E45" s="22">
        <f t="shared" si="5"/>
        <v>3748.4118353790941</v>
      </c>
      <c r="F45" s="22">
        <f t="shared" si="6"/>
        <v>389.13816462090608</v>
      </c>
      <c r="G45" s="21">
        <f t="shared" si="9"/>
        <v>162.41556502048323</v>
      </c>
      <c r="H45" s="21">
        <f t="shared" si="10"/>
        <v>16.864434979516773</v>
      </c>
      <c r="I45" s="22">
        <f t="shared" si="7"/>
        <v>490.37585755237154</v>
      </c>
      <c r="J45" s="21">
        <f t="shared" si="8"/>
        <v>36356.090159646985</v>
      </c>
      <c r="K45" s="23"/>
    </row>
    <row r="46" spans="2:28" s="4" customFormat="1" ht="19.899999999999999" customHeight="1" x14ac:dyDescent="0.35">
      <c r="B46" s="20">
        <v>2040</v>
      </c>
      <c r="C46" s="21">
        <f t="shared" si="3"/>
        <v>833.04491059925249</v>
      </c>
      <c r="D46" s="21">
        <f t="shared" si="4"/>
        <v>64.055089400747477</v>
      </c>
      <c r="E46" s="22">
        <f t="shared" si="5"/>
        <v>3842.1221312635712</v>
      </c>
      <c r="F46" s="22">
        <f t="shared" si="6"/>
        <v>295.42786873642899</v>
      </c>
      <c r="G46" s="21">
        <f t="shared" si="9"/>
        <v>166.4759541459953</v>
      </c>
      <c r="H46" s="21">
        <f t="shared" si="10"/>
        <v>12.804045854004698</v>
      </c>
      <c r="I46" s="22">
        <f t="shared" si="7"/>
        <v>372.28700399118117</v>
      </c>
      <c r="J46" s="21">
        <f t="shared" si="8"/>
        <v>36728.377163638164</v>
      </c>
      <c r="K46" s="23"/>
    </row>
    <row r="47" spans="2:28" s="4" customFormat="1" ht="19.899999999999999" customHeight="1" x14ac:dyDescent="0.35">
      <c r="B47" s="20">
        <v>2041</v>
      </c>
      <c r="C47" s="21">
        <f t="shared" si="3"/>
        <v>853.87103336423377</v>
      </c>
      <c r="D47" s="21">
        <f t="shared" si="4"/>
        <v>43.228966635766199</v>
      </c>
      <c r="E47" s="22">
        <f t="shared" si="5"/>
        <v>3938.1751845451599</v>
      </c>
      <c r="F47" s="22">
        <f t="shared" si="6"/>
        <v>199.37481545484025</v>
      </c>
      <c r="G47" s="21">
        <f t="shared" si="9"/>
        <v>170.63785299964516</v>
      </c>
      <c r="H47" s="21">
        <f t="shared" si="10"/>
        <v>8.6421470003548393</v>
      </c>
      <c r="I47" s="22">
        <f t="shared" si="7"/>
        <v>251.24592909096128</v>
      </c>
      <c r="J47" s="21">
        <f t="shared" si="8"/>
        <v>36979.623092729125</v>
      </c>
      <c r="K47" s="23"/>
    </row>
    <row r="48" spans="2:28" s="4" customFormat="1" ht="19.899999999999999" customHeight="1" x14ac:dyDescent="0.35">
      <c r="B48" s="20">
        <v>2042</v>
      </c>
      <c r="C48" s="21">
        <f t="shared" si="3"/>
        <v>875.21780919833952</v>
      </c>
      <c r="D48" s="21">
        <f t="shared" si="4"/>
        <v>21.882190801660443</v>
      </c>
      <c r="E48" s="22">
        <f t="shared" si="5"/>
        <v>4036.6295641587885</v>
      </c>
      <c r="F48" s="22">
        <f t="shared" si="6"/>
        <v>100.92043584121166</v>
      </c>
      <c r="G48" s="21">
        <f t="shared" si="9"/>
        <v>174.90379932463628</v>
      </c>
      <c r="H48" s="21">
        <f t="shared" si="10"/>
        <v>4.3762006753637195</v>
      </c>
      <c r="I48" s="22">
        <f t="shared" si="7"/>
        <v>127.17882731823582</v>
      </c>
      <c r="J48" s="21">
        <f t="shared" si="8"/>
        <v>37106.801920047365</v>
      </c>
      <c r="K48" s="23"/>
    </row>
    <row r="49" spans="2:12" s="4" customFormat="1" ht="19.899999999999999" customHeight="1" x14ac:dyDescent="0.35">
      <c r="B49" s="24"/>
      <c r="C49" s="25">
        <f>SUM(C22:C48)</f>
        <v>17461.13017713197</v>
      </c>
      <c r="D49" s="26">
        <f t="shared" ref="D49:H49" si="11">SUM(D22:D48)</f>
        <v>6760.5698228680294</v>
      </c>
      <c r="E49" s="25">
        <f t="shared" si="11"/>
        <v>78409.012130510571</v>
      </c>
      <c r="F49" s="26">
        <f t="shared" si="11"/>
        <v>29167.287869489432</v>
      </c>
      <c r="G49" s="25">
        <f t="shared" si="11"/>
        <v>3303.0557723100956</v>
      </c>
      <c r="H49" s="26">
        <f t="shared" si="11"/>
        <v>1178.9442276899044</v>
      </c>
      <c r="I49" s="27"/>
      <c r="J49" s="28"/>
    </row>
    <row r="50" spans="2:12" s="4" customFormat="1" ht="14.5" x14ac:dyDescent="0.35"/>
    <row r="51" spans="2:12" s="4" customFormat="1" ht="14.5" x14ac:dyDescent="0.35">
      <c r="B51" s="3"/>
    </row>
    <row r="52" spans="2:12" s="4" customFormat="1" ht="14.5" x14ac:dyDescent="0.35">
      <c r="B52" s="3"/>
      <c r="C52" s="12"/>
      <c r="E52" s="12"/>
      <c r="G52" s="29"/>
    </row>
    <row r="53" spans="2:12" s="4" customFormat="1" ht="14.5" x14ac:dyDescent="0.35">
      <c r="B53" s="3" t="s">
        <v>18</v>
      </c>
      <c r="J53" s="30"/>
      <c r="K53" s="23"/>
      <c r="L53" s="23"/>
    </row>
    <row r="54" spans="2:12" s="4" customFormat="1" ht="92.15" customHeight="1" x14ac:dyDescent="0.35">
      <c r="B54" s="34" t="s">
        <v>19</v>
      </c>
      <c r="C54" s="35"/>
      <c r="D54" s="35"/>
      <c r="E54" s="35"/>
      <c r="F54" s="35"/>
      <c r="G54" s="35"/>
      <c r="H54" s="35"/>
      <c r="I54" s="35"/>
      <c r="J54" s="35"/>
      <c r="K54" s="23"/>
      <c r="L54" s="23"/>
    </row>
    <row r="55" spans="2:12" s="4" customFormat="1" ht="14.5" x14ac:dyDescent="0.35">
      <c r="B55" s="36"/>
      <c r="C55" s="36"/>
      <c r="D55" s="36"/>
      <c r="E55" s="36"/>
      <c r="F55" s="36"/>
      <c r="G55" s="36"/>
      <c r="H55" s="36"/>
      <c r="I55" s="36"/>
      <c r="J55" s="36"/>
      <c r="K55" s="23"/>
      <c r="L55" s="23"/>
    </row>
    <row r="56" spans="2:12" s="4" customFormat="1" ht="14.5" x14ac:dyDescent="0.35">
      <c r="J56" s="30"/>
      <c r="K56" s="23"/>
      <c r="L56" s="23"/>
    </row>
    <row r="57" spans="2:12" s="4" customFormat="1" ht="14.5" x14ac:dyDescent="0.35">
      <c r="J57" s="30"/>
      <c r="K57" s="23"/>
      <c r="L57" s="23"/>
    </row>
    <row r="58" spans="2:12" s="4" customFormat="1" ht="14.5" x14ac:dyDescent="0.35">
      <c r="J58" s="30"/>
      <c r="K58" s="23"/>
      <c r="L58" s="23"/>
    </row>
    <row r="59" spans="2:12" s="4" customFormat="1" ht="14.5" x14ac:dyDescent="0.35">
      <c r="J59" s="30"/>
      <c r="K59" s="23"/>
      <c r="L59" s="23"/>
    </row>
    <row r="60" spans="2:12" s="4" customFormat="1" ht="14.5" x14ac:dyDescent="0.35">
      <c r="J60" s="30"/>
      <c r="K60" s="23"/>
      <c r="L60" s="23"/>
    </row>
    <row r="61" spans="2:12" s="4" customFormat="1" ht="14.5" x14ac:dyDescent="0.35">
      <c r="J61" s="30"/>
      <c r="K61" s="23"/>
      <c r="L61" s="23"/>
    </row>
    <row r="62" spans="2:12" s="4" customFormat="1" ht="14.5" x14ac:dyDescent="0.35">
      <c r="J62" s="30"/>
      <c r="K62" s="23"/>
      <c r="L62" s="23"/>
    </row>
    <row r="63" spans="2:12" s="4" customFormat="1" ht="14.5" x14ac:dyDescent="0.35">
      <c r="J63" s="30"/>
      <c r="K63" s="23"/>
      <c r="L63" s="23"/>
    </row>
    <row r="64" spans="2:12" s="4" customFormat="1" ht="14.5" x14ac:dyDescent="0.35">
      <c r="J64" s="30"/>
      <c r="K64" s="23"/>
      <c r="L64" s="23"/>
    </row>
    <row r="65" spans="3:12" s="4" customFormat="1" ht="14.5" x14ac:dyDescent="0.35">
      <c r="J65" s="30"/>
      <c r="K65" s="23"/>
      <c r="L65" s="23"/>
    </row>
    <row r="66" spans="3:12" s="4" customFormat="1" ht="14.5" x14ac:dyDescent="0.35">
      <c r="J66" s="30"/>
      <c r="K66" s="23"/>
      <c r="L66" s="23"/>
    </row>
    <row r="67" spans="3:12" s="4" customFormat="1" ht="14.5" x14ac:dyDescent="0.35">
      <c r="J67" s="30"/>
      <c r="K67" s="23"/>
      <c r="L67" s="23"/>
    </row>
    <row r="68" spans="3:12" x14ac:dyDescent="0.35">
      <c r="J68" s="31"/>
      <c r="K68" s="32"/>
      <c r="L68" s="32"/>
    </row>
    <row r="69" spans="3:12" x14ac:dyDescent="0.35">
      <c r="J69" s="31"/>
      <c r="K69" s="32"/>
      <c r="L69" s="32"/>
    </row>
    <row r="70" spans="3:12" x14ac:dyDescent="0.35">
      <c r="J70" s="31"/>
      <c r="K70" s="32"/>
      <c r="L70" s="32"/>
    </row>
    <row r="71" spans="3:12" x14ac:dyDescent="0.35">
      <c r="J71" s="31"/>
      <c r="K71" s="32"/>
      <c r="L71" s="32"/>
    </row>
    <row r="72" spans="3:12" x14ac:dyDescent="0.35">
      <c r="J72" s="31"/>
      <c r="K72" s="32"/>
      <c r="L72" s="32"/>
    </row>
    <row r="73" spans="3:12" x14ac:dyDescent="0.35">
      <c r="J73" s="31"/>
      <c r="K73" s="32"/>
      <c r="L73" s="32"/>
    </row>
    <row r="74" spans="3:12" x14ac:dyDescent="0.35">
      <c r="J74" s="31"/>
      <c r="K74" s="32"/>
      <c r="L74" s="32"/>
    </row>
    <row r="75" spans="3:12" x14ac:dyDescent="0.35">
      <c r="J75" s="31"/>
      <c r="K75" s="32"/>
      <c r="L75" s="32"/>
    </row>
    <row r="76" spans="3:12" x14ac:dyDescent="0.35">
      <c r="J76" s="31"/>
      <c r="K76" s="32"/>
      <c r="L76" s="32"/>
    </row>
    <row r="77" spans="3:12" x14ac:dyDescent="0.35">
      <c r="J77" s="31"/>
      <c r="K77" s="32"/>
      <c r="L77" s="32"/>
    </row>
    <row r="78" spans="3:12" x14ac:dyDescent="0.35">
      <c r="J78" s="31"/>
      <c r="K78" s="32"/>
      <c r="L78" s="32"/>
    </row>
    <row r="79" spans="3:12" x14ac:dyDescent="0.35">
      <c r="C79" s="33"/>
    </row>
  </sheetData>
  <mergeCells count="3">
    <mergeCell ref="Y21:AB40"/>
    <mergeCell ref="B54:J54"/>
    <mergeCell ref="B55:J55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3DD14CFD9FBD4EBDCEB63F30906E8F" ma:contentTypeVersion="8" ma:contentTypeDescription="Create a new document." ma:contentTypeScope="" ma:versionID="6dbd9a7a1ee51aed6e9f1d5ebec17144">
  <xsd:schema xmlns:xsd="http://www.w3.org/2001/XMLSchema" xmlns:xs="http://www.w3.org/2001/XMLSchema" xmlns:p="http://schemas.microsoft.com/office/2006/metadata/properties" xmlns:ns2="60d0a146-3f0b-42c9-92dd-b6c7a899c6ed" xmlns:ns3="bea2e60f-32f2-4571-b4d9-99f584db4b0e" targetNamespace="http://schemas.microsoft.com/office/2006/metadata/properties" ma:root="true" ma:fieldsID="84fb1cb34ec2240a37663654f2e41a1a" ns2:_="" ns3:_="">
    <xsd:import namespace="60d0a146-3f0b-42c9-92dd-b6c7a899c6ed"/>
    <xsd:import namespace="bea2e60f-32f2-4571-b4d9-99f584db4b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d0a146-3f0b-42c9-92dd-b6c7a899c6e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2e60f-32f2-4571-b4d9-99f584db4b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0d0a146-3f0b-42c9-92dd-b6c7a899c6ed">TMCORRESPOND-947285611-2110</_dlc_DocId>
    <_dlc_DocIdUrl xmlns="60d0a146-3f0b-42c9-92dd-b6c7a899c6ed">
      <Url>https://nationalauditoffice.sharepoint.com/sites/TMCorrespondence/_layouts/15/DocIdRedir.aspx?ID=TMCORRESPOND-947285611-2110</Url>
      <Description>TMCORRESPOND-947285611-2110</Description>
    </_dlc_DocIdUrl>
  </documentManagement>
</p:properties>
</file>

<file path=customXml/itemProps1.xml><?xml version="1.0" encoding="utf-8"?>
<ds:datastoreItem xmlns:ds="http://schemas.openxmlformats.org/officeDocument/2006/customXml" ds:itemID="{3DD9B9FD-0EDD-4F5B-8C53-1E5F33377A36}"/>
</file>

<file path=customXml/itemProps2.xml><?xml version="1.0" encoding="utf-8"?>
<ds:datastoreItem xmlns:ds="http://schemas.openxmlformats.org/officeDocument/2006/customXml" ds:itemID="{B3A5402B-4D9D-42F4-99C9-B2C6598AAEA1}"/>
</file>

<file path=customXml/itemProps3.xml><?xml version="1.0" encoding="utf-8"?>
<ds:datastoreItem xmlns:ds="http://schemas.openxmlformats.org/officeDocument/2006/customXml" ds:itemID="{61089867-11A8-4A24-9C31-CC2C62EE3A1B}"/>
</file>

<file path=customXml/itemProps4.xml><?xml version="1.0" encoding="utf-8"?>
<ds:datastoreItem xmlns:ds="http://schemas.openxmlformats.org/officeDocument/2006/customXml" ds:itemID="{AB1212AB-D68E-44A4-B6F6-1457B0F78A1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2024-02-15T12:30:39Z</dcterms:created>
  <dcterms:modified xsi:type="dcterms:W3CDTF">2024-02-21T14:37:28Z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0x010100433DD14CFD9FBD4EBDCEB63F30906E8F</vt:lpwstr>
  </property>
  <property fmtid="{D5CDD505-2E9C-101B-9397-08002B2CF9AE}" pid="3" name="_dlc_DocIdItemGuid">
    <vt:lpwstr>1268098b-b825-4fbe-a80c-d552da2149e4</vt:lpwstr>
  </property>
</Properties>
</file>